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570" windowHeight="10560"/>
  </bookViews>
  <sheets>
    <sheet name="VTYT" sheetId="1" r:id="rId1"/>
  </sheets>
  <definedNames>
    <definedName name="_xlnm._FilterDatabase" localSheetId="0" hidden="1">VTYT!$A$13:$S$696</definedName>
    <definedName name="_xlnm.Print_Titles" localSheetId="0">VTYT!$12:$12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3" i="1" l="1"/>
  <c r="B513" i="1" s="1"/>
  <c r="C513" i="1" s="1"/>
  <c r="A187" i="1"/>
  <c r="B187" i="1" s="1"/>
  <c r="C187" i="1" s="1"/>
  <c r="A188" i="1"/>
  <c r="B188" i="1"/>
  <c r="C188" i="1" s="1"/>
  <c r="A189" i="1"/>
  <c r="B189" i="1" s="1"/>
  <c r="C189" i="1" s="1"/>
  <c r="A190" i="1"/>
  <c r="B190" i="1"/>
  <c r="C190" i="1" s="1"/>
  <c r="A191" i="1"/>
  <c r="B191" i="1" s="1"/>
  <c r="C191" i="1" s="1"/>
  <c r="A192" i="1"/>
  <c r="B192" i="1"/>
  <c r="C192" i="1" s="1"/>
  <c r="A193" i="1"/>
  <c r="B193" i="1" s="1"/>
  <c r="C193" i="1" s="1"/>
  <c r="A194" i="1"/>
  <c r="B194" i="1"/>
  <c r="C194" i="1" s="1"/>
  <c r="A195" i="1"/>
  <c r="B195" i="1" s="1"/>
  <c r="C195" i="1" s="1"/>
  <c r="A196" i="1"/>
  <c r="B196" i="1"/>
  <c r="C196" i="1" s="1"/>
  <c r="A197" i="1"/>
  <c r="B197" i="1" s="1"/>
  <c r="C197" i="1" s="1"/>
  <c r="A198" i="1"/>
  <c r="B198" i="1"/>
  <c r="C198" i="1" s="1"/>
  <c r="A199" i="1"/>
  <c r="B199" i="1" s="1"/>
  <c r="C199" i="1" s="1"/>
  <c r="A200" i="1"/>
  <c r="B200" i="1"/>
  <c r="C200" i="1" s="1"/>
  <c r="A201" i="1"/>
  <c r="B201" i="1" s="1"/>
  <c r="C201" i="1" s="1"/>
  <c r="A202" i="1"/>
  <c r="B202" i="1"/>
  <c r="C202" i="1" s="1"/>
  <c r="A203" i="1"/>
  <c r="B203" i="1" s="1"/>
  <c r="C203" i="1" s="1"/>
  <c r="A204" i="1"/>
  <c r="B204" i="1"/>
  <c r="C204" i="1" s="1"/>
  <c r="A205" i="1"/>
  <c r="B205" i="1" s="1"/>
  <c r="C205" i="1" s="1"/>
  <c r="A206" i="1"/>
  <c r="B206" i="1"/>
  <c r="C206" i="1" s="1"/>
  <c r="A207" i="1"/>
  <c r="B207" i="1" s="1"/>
  <c r="C207" i="1" s="1"/>
  <c r="A208" i="1"/>
  <c r="B208" i="1"/>
  <c r="C208" i="1" s="1"/>
  <c r="A209" i="1"/>
  <c r="B209" i="1" s="1"/>
  <c r="C209" i="1" s="1"/>
  <c r="A210" i="1"/>
  <c r="B210" i="1"/>
  <c r="C210" i="1" s="1"/>
  <c r="A211" i="1"/>
  <c r="B211" i="1" s="1"/>
  <c r="C211" i="1" s="1"/>
  <c r="A212" i="1"/>
  <c r="B212" i="1"/>
  <c r="C212" i="1" s="1"/>
  <c r="A213" i="1"/>
  <c r="B213" i="1" s="1"/>
  <c r="C213" i="1" s="1"/>
  <c r="A214" i="1"/>
  <c r="B214" i="1"/>
  <c r="C214" i="1" s="1"/>
  <c r="A215" i="1"/>
  <c r="B215" i="1" s="1"/>
  <c r="C215" i="1" s="1"/>
  <c r="A216" i="1"/>
  <c r="B216" i="1"/>
  <c r="C216" i="1" s="1"/>
  <c r="A217" i="1"/>
  <c r="B217" i="1" s="1"/>
  <c r="C217" i="1" s="1"/>
  <c r="A218" i="1"/>
  <c r="B218" i="1"/>
  <c r="C218" i="1" s="1"/>
  <c r="A219" i="1"/>
  <c r="B219" i="1" s="1"/>
  <c r="C219" i="1" s="1"/>
  <c r="A220" i="1"/>
  <c r="B220" i="1"/>
  <c r="C220" i="1" s="1"/>
  <c r="A221" i="1"/>
  <c r="B221" i="1" s="1"/>
  <c r="C221" i="1" s="1"/>
  <c r="A222" i="1"/>
  <c r="B222" i="1"/>
  <c r="C222" i="1" s="1"/>
  <c r="A223" i="1"/>
  <c r="B223" i="1" s="1"/>
  <c r="C223" i="1" s="1"/>
  <c r="A224" i="1"/>
  <c r="B224" i="1"/>
  <c r="C224" i="1" s="1"/>
  <c r="A225" i="1"/>
  <c r="B225" i="1" s="1"/>
  <c r="C225" i="1" s="1"/>
  <c r="A226" i="1"/>
  <c r="B226" i="1"/>
  <c r="C226" i="1" s="1"/>
  <c r="A227" i="1"/>
  <c r="B227" i="1" s="1"/>
  <c r="C227" i="1" s="1"/>
  <c r="A228" i="1"/>
  <c r="B228" i="1"/>
  <c r="C228" i="1" s="1"/>
  <c r="A229" i="1"/>
  <c r="B229" i="1" s="1"/>
  <c r="C229" i="1" s="1"/>
  <c r="A230" i="1"/>
  <c r="B230" i="1"/>
  <c r="C230" i="1" s="1"/>
  <c r="A231" i="1"/>
  <c r="B231" i="1" s="1"/>
  <c r="C231" i="1" s="1"/>
  <c r="A232" i="1"/>
  <c r="B232" i="1"/>
  <c r="C232" i="1" s="1"/>
  <c r="A233" i="1"/>
  <c r="B233" i="1" s="1"/>
  <c r="C233" i="1" s="1"/>
  <c r="A234" i="1"/>
  <c r="B234" i="1"/>
  <c r="C234" i="1" s="1"/>
  <c r="A235" i="1"/>
  <c r="B235" i="1" s="1"/>
  <c r="C235" i="1" s="1"/>
  <c r="A236" i="1"/>
  <c r="B236" i="1"/>
  <c r="C236" i="1" s="1"/>
  <c r="A237" i="1"/>
  <c r="B237" i="1" s="1"/>
  <c r="C237" i="1" s="1"/>
  <c r="A238" i="1"/>
  <c r="B238" i="1"/>
  <c r="C238" i="1" s="1"/>
  <c r="A239" i="1"/>
  <c r="B239" i="1" s="1"/>
  <c r="C239" i="1" s="1"/>
  <c r="A240" i="1"/>
  <c r="B240" i="1"/>
  <c r="C240" i="1" s="1"/>
  <c r="A241" i="1"/>
  <c r="B241" i="1" s="1"/>
  <c r="C241" i="1" s="1"/>
  <c r="A242" i="1"/>
  <c r="B242" i="1"/>
  <c r="C242" i="1" s="1"/>
  <c r="A243" i="1"/>
  <c r="B243" i="1" s="1"/>
  <c r="C243" i="1" s="1"/>
  <c r="A244" i="1"/>
  <c r="B244" i="1"/>
  <c r="C244" i="1" s="1"/>
  <c r="A245" i="1"/>
  <c r="B245" i="1" s="1"/>
  <c r="C245" i="1" s="1"/>
  <c r="A246" i="1"/>
  <c r="B246" i="1"/>
  <c r="C246" i="1" s="1"/>
  <c r="A247" i="1"/>
  <c r="B247" i="1" s="1"/>
  <c r="C247" i="1"/>
  <c r="A248" i="1"/>
  <c r="B248" i="1"/>
  <c r="C248" i="1" s="1"/>
  <c r="A249" i="1"/>
  <c r="B249" i="1" s="1"/>
  <c r="C249" i="1"/>
  <c r="A250" i="1"/>
  <c r="B250" i="1"/>
  <c r="C250" i="1" s="1"/>
  <c r="A251" i="1"/>
  <c r="B251" i="1" s="1"/>
  <c r="C251" i="1"/>
  <c r="A252" i="1"/>
  <c r="B252" i="1"/>
  <c r="C252" i="1" s="1"/>
  <c r="A253" i="1"/>
  <c r="B253" i="1" s="1"/>
  <c r="C253" i="1"/>
  <c r="A254" i="1"/>
  <c r="B254" i="1"/>
  <c r="C254" i="1" s="1"/>
  <c r="A255" i="1"/>
  <c r="B255" i="1" s="1"/>
  <c r="C255" i="1"/>
  <c r="A256" i="1"/>
  <c r="B256" i="1"/>
  <c r="C256" i="1" s="1"/>
  <c r="A257" i="1"/>
  <c r="B257" i="1" s="1"/>
  <c r="C257" i="1"/>
  <c r="A258" i="1"/>
  <c r="B258" i="1"/>
  <c r="C258" i="1" s="1"/>
  <c r="A259" i="1"/>
  <c r="B259" i="1" s="1"/>
  <c r="C259" i="1"/>
  <c r="A260" i="1"/>
  <c r="B260" i="1"/>
  <c r="C260" i="1" s="1"/>
  <c r="A261" i="1"/>
  <c r="B261" i="1" s="1"/>
  <c r="C261" i="1"/>
  <c r="A262" i="1"/>
  <c r="B262" i="1"/>
  <c r="C262" i="1" s="1"/>
  <c r="A263" i="1"/>
  <c r="B263" i="1" s="1"/>
  <c r="C263" i="1"/>
  <c r="A264" i="1"/>
  <c r="B264" i="1"/>
  <c r="C264" i="1" s="1"/>
  <c r="A265" i="1"/>
  <c r="B265" i="1" s="1"/>
  <c r="C265" i="1"/>
  <c r="A266" i="1"/>
  <c r="B266" i="1"/>
  <c r="C266" i="1" s="1"/>
  <c r="A267" i="1"/>
  <c r="B267" i="1" s="1"/>
  <c r="C267" i="1" s="1"/>
  <c r="A268" i="1"/>
  <c r="B268" i="1"/>
  <c r="C268" i="1" s="1"/>
  <c r="A269" i="1"/>
  <c r="B269" i="1" s="1"/>
  <c r="C269" i="1" s="1"/>
  <c r="A270" i="1"/>
  <c r="B270" i="1"/>
  <c r="C270" i="1" s="1"/>
  <c r="A271" i="1"/>
  <c r="B271" i="1" s="1"/>
  <c r="C271" i="1" s="1"/>
  <c r="A272" i="1"/>
  <c r="B272" i="1"/>
  <c r="C272" i="1" s="1"/>
  <c r="A273" i="1"/>
  <c r="B273" i="1" s="1"/>
  <c r="C273" i="1" s="1"/>
  <c r="A274" i="1"/>
  <c r="B274" i="1"/>
  <c r="C274" i="1" s="1"/>
  <c r="A275" i="1"/>
  <c r="B275" i="1" s="1"/>
  <c r="C275" i="1" s="1"/>
  <c r="A276" i="1"/>
  <c r="B276" i="1"/>
  <c r="C276" i="1" s="1"/>
  <c r="A277" i="1"/>
  <c r="B277" i="1" s="1"/>
  <c r="C277" i="1" s="1"/>
  <c r="A278" i="1"/>
  <c r="B278" i="1"/>
  <c r="C278" i="1" s="1"/>
  <c r="A279" i="1"/>
  <c r="B279" i="1" s="1"/>
  <c r="C279" i="1" s="1"/>
  <c r="A280" i="1"/>
  <c r="B280" i="1"/>
  <c r="C280" i="1" s="1"/>
  <c r="A281" i="1"/>
  <c r="B281" i="1" s="1"/>
  <c r="C281" i="1" s="1"/>
  <c r="A282" i="1"/>
  <c r="B282" i="1"/>
  <c r="C282" i="1" s="1"/>
  <c r="A283" i="1"/>
  <c r="B283" i="1" s="1"/>
  <c r="C283" i="1" s="1"/>
  <c r="A284" i="1"/>
  <c r="B284" i="1"/>
  <c r="C284" i="1" s="1"/>
  <c r="A285" i="1"/>
  <c r="B285" i="1" s="1"/>
  <c r="C285" i="1" s="1"/>
  <c r="A286" i="1"/>
  <c r="B286" i="1"/>
  <c r="C286" i="1" s="1"/>
  <c r="A287" i="1"/>
  <c r="B287" i="1" s="1"/>
  <c r="C287" i="1" s="1"/>
  <c r="A288" i="1"/>
  <c r="B288" i="1"/>
  <c r="C288" i="1" s="1"/>
  <c r="A289" i="1"/>
  <c r="B289" i="1" s="1"/>
  <c r="C289" i="1" s="1"/>
  <c r="A290" i="1"/>
  <c r="B290" i="1"/>
  <c r="C290" i="1" s="1"/>
  <c r="A291" i="1"/>
  <c r="B291" i="1" s="1"/>
  <c r="C291" i="1" s="1"/>
  <c r="A292" i="1"/>
  <c r="B292" i="1"/>
  <c r="C292" i="1" s="1"/>
  <c r="A293" i="1"/>
  <c r="B293" i="1" s="1"/>
  <c r="C293" i="1" s="1"/>
  <c r="A294" i="1"/>
  <c r="B294" i="1"/>
  <c r="C294" i="1" s="1"/>
  <c r="A295" i="1"/>
  <c r="B295" i="1" s="1"/>
  <c r="C295" i="1" s="1"/>
  <c r="A296" i="1"/>
  <c r="B296" i="1"/>
  <c r="C296" i="1" s="1"/>
  <c r="A297" i="1"/>
  <c r="B297" i="1" s="1"/>
  <c r="C297" i="1" s="1"/>
  <c r="A298" i="1"/>
  <c r="B298" i="1"/>
  <c r="C298" i="1" s="1"/>
  <c r="A299" i="1"/>
  <c r="B299" i="1" s="1"/>
  <c r="C299" i="1" s="1"/>
  <c r="A300" i="1"/>
  <c r="B300" i="1"/>
  <c r="C300" i="1" s="1"/>
  <c r="A301" i="1"/>
  <c r="B301" i="1" s="1"/>
  <c r="C301" i="1" s="1"/>
  <c r="A302" i="1"/>
  <c r="B302" i="1"/>
  <c r="C302" i="1" s="1"/>
  <c r="A303" i="1"/>
  <c r="B303" i="1" s="1"/>
  <c r="C303" i="1" s="1"/>
  <c r="A304" i="1"/>
  <c r="B304" i="1"/>
  <c r="C304" i="1" s="1"/>
  <c r="A305" i="1"/>
  <c r="B305" i="1" s="1"/>
  <c r="C305" i="1" s="1"/>
  <c r="A306" i="1"/>
  <c r="B306" i="1"/>
  <c r="C306" i="1" s="1"/>
  <c r="A307" i="1"/>
  <c r="B307" i="1" s="1"/>
  <c r="C307" i="1" s="1"/>
  <c r="A308" i="1"/>
  <c r="B308" i="1"/>
  <c r="C308" i="1" s="1"/>
  <c r="A309" i="1"/>
  <c r="B309" i="1" s="1"/>
  <c r="C309" i="1" s="1"/>
  <c r="A310" i="1"/>
  <c r="B310" i="1"/>
  <c r="C310" i="1" s="1"/>
  <c r="A311" i="1"/>
  <c r="B311" i="1" s="1"/>
  <c r="C311" i="1" s="1"/>
  <c r="A312" i="1"/>
  <c r="B312" i="1"/>
  <c r="C312" i="1" s="1"/>
  <c r="A313" i="1"/>
  <c r="B313" i="1" s="1"/>
  <c r="C313" i="1" s="1"/>
  <c r="A314" i="1"/>
  <c r="B314" i="1"/>
  <c r="C314" i="1" s="1"/>
  <c r="A315" i="1"/>
  <c r="B315" i="1" s="1"/>
  <c r="C315" i="1" s="1"/>
  <c r="A316" i="1"/>
  <c r="B316" i="1"/>
  <c r="C316" i="1" s="1"/>
  <c r="A317" i="1"/>
  <c r="B317" i="1" s="1"/>
  <c r="C317" i="1" s="1"/>
  <c r="A318" i="1"/>
  <c r="B318" i="1"/>
  <c r="C318" i="1" s="1"/>
  <c r="A319" i="1"/>
  <c r="B319" i="1" s="1"/>
  <c r="C319" i="1" s="1"/>
  <c r="A320" i="1"/>
  <c r="B320" i="1"/>
  <c r="C320" i="1" s="1"/>
  <c r="A321" i="1"/>
  <c r="B321" i="1" s="1"/>
  <c r="C321" i="1" s="1"/>
  <c r="A322" i="1"/>
  <c r="B322" i="1"/>
  <c r="C322" i="1" s="1"/>
  <c r="A323" i="1"/>
  <c r="B323" i="1" s="1"/>
  <c r="C323" i="1" s="1"/>
  <c r="A324" i="1"/>
  <c r="B324" i="1"/>
  <c r="C324" i="1" s="1"/>
  <c r="A325" i="1"/>
  <c r="B325" i="1" s="1"/>
  <c r="C325" i="1" s="1"/>
  <c r="A326" i="1"/>
  <c r="B326" i="1"/>
  <c r="C326" i="1" s="1"/>
  <c r="A327" i="1"/>
  <c r="B327" i="1" s="1"/>
  <c r="C327" i="1" s="1"/>
  <c r="A328" i="1"/>
  <c r="B328" i="1"/>
  <c r="C328" i="1" s="1"/>
  <c r="A329" i="1"/>
  <c r="B329" i="1" s="1"/>
  <c r="C329" i="1" s="1"/>
  <c r="A330" i="1"/>
  <c r="B330" i="1"/>
  <c r="C330" i="1" s="1"/>
  <c r="A331" i="1"/>
  <c r="B331" i="1" s="1"/>
  <c r="C331" i="1" s="1"/>
  <c r="A332" i="1"/>
  <c r="B332" i="1"/>
  <c r="C332" i="1" s="1"/>
  <c r="A333" i="1"/>
  <c r="B333" i="1" s="1"/>
  <c r="C333" i="1" s="1"/>
  <c r="A334" i="1"/>
  <c r="B334" i="1"/>
  <c r="C334" i="1" s="1"/>
  <c r="A335" i="1"/>
  <c r="B335" i="1" s="1"/>
  <c r="C335" i="1" s="1"/>
  <c r="A336" i="1"/>
  <c r="B336" i="1"/>
  <c r="C336" i="1" s="1"/>
  <c r="A337" i="1"/>
  <c r="B337" i="1" s="1"/>
  <c r="C337" i="1" s="1"/>
  <c r="A338" i="1"/>
  <c r="B338" i="1"/>
  <c r="C338" i="1" s="1"/>
  <c r="A339" i="1"/>
  <c r="B339" i="1" s="1"/>
  <c r="C339" i="1" s="1"/>
  <c r="A340" i="1"/>
  <c r="B340" i="1"/>
  <c r="C340" i="1" s="1"/>
  <c r="A341" i="1"/>
  <c r="B341" i="1" s="1"/>
  <c r="C341" i="1" s="1"/>
  <c r="A342" i="1"/>
  <c r="B342" i="1"/>
  <c r="C342" i="1" s="1"/>
  <c r="A343" i="1"/>
  <c r="B343" i="1" s="1"/>
  <c r="C343" i="1" s="1"/>
  <c r="A344" i="1"/>
  <c r="B344" i="1"/>
  <c r="C344" i="1" s="1"/>
  <c r="A345" i="1"/>
  <c r="B345" i="1" s="1"/>
  <c r="C345" i="1" s="1"/>
  <c r="A346" i="1"/>
  <c r="B346" i="1"/>
  <c r="C346" i="1" s="1"/>
  <c r="A347" i="1"/>
  <c r="B347" i="1" s="1"/>
  <c r="C347" i="1" s="1"/>
  <c r="A348" i="1"/>
  <c r="B348" i="1"/>
  <c r="C348" i="1" s="1"/>
  <c r="A349" i="1"/>
  <c r="B349" i="1" s="1"/>
  <c r="C349" i="1" s="1"/>
  <c r="A350" i="1"/>
  <c r="B350" i="1"/>
  <c r="C350" i="1" s="1"/>
  <c r="A351" i="1"/>
  <c r="B351" i="1" s="1"/>
  <c r="C351" i="1" s="1"/>
  <c r="A352" i="1"/>
  <c r="B352" i="1"/>
  <c r="C352" i="1" s="1"/>
  <c r="A353" i="1"/>
  <c r="B353" i="1" s="1"/>
  <c r="C353" i="1" s="1"/>
  <c r="A354" i="1"/>
  <c r="B354" i="1"/>
  <c r="C354" i="1" s="1"/>
  <c r="A355" i="1"/>
  <c r="B355" i="1" s="1"/>
  <c r="C355" i="1" s="1"/>
  <c r="A356" i="1"/>
  <c r="B356" i="1"/>
  <c r="C356" i="1" s="1"/>
  <c r="A357" i="1"/>
  <c r="B357" i="1" s="1"/>
  <c r="C357" i="1" s="1"/>
  <c r="A358" i="1"/>
  <c r="B358" i="1" s="1"/>
  <c r="C358" i="1" s="1"/>
  <c r="A359" i="1"/>
  <c r="B359" i="1"/>
  <c r="C359" i="1" s="1"/>
  <c r="A360" i="1"/>
  <c r="B360" i="1"/>
  <c r="C360" i="1" s="1"/>
  <c r="A361" i="1"/>
  <c r="B361" i="1" s="1"/>
  <c r="C361" i="1" s="1"/>
  <c r="A362" i="1"/>
  <c r="B362" i="1" s="1"/>
  <c r="C362" i="1" s="1"/>
  <c r="A363" i="1"/>
  <c r="B363" i="1"/>
  <c r="C363" i="1" s="1"/>
  <c r="A364" i="1"/>
  <c r="B364" i="1"/>
  <c r="C364" i="1" s="1"/>
  <c r="A365" i="1"/>
  <c r="B365" i="1" s="1"/>
  <c r="C365" i="1" s="1"/>
  <c r="A366" i="1"/>
  <c r="B366" i="1" s="1"/>
  <c r="C366" i="1" s="1"/>
  <c r="A367" i="1"/>
  <c r="B367" i="1"/>
  <c r="C367" i="1" s="1"/>
  <c r="A368" i="1"/>
  <c r="B368" i="1"/>
  <c r="C368" i="1" s="1"/>
  <c r="A369" i="1"/>
  <c r="B369" i="1" s="1"/>
  <c r="C369" i="1" s="1"/>
  <c r="A370" i="1"/>
  <c r="B370" i="1" s="1"/>
  <c r="C370" i="1" s="1"/>
  <c r="A371" i="1"/>
  <c r="B371" i="1"/>
  <c r="C371" i="1" s="1"/>
  <c r="A372" i="1"/>
  <c r="B372" i="1"/>
  <c r="C372" i="1" s="1"/>
  <c r="A373" i="1"/>
  <c r="B373" i="1" s="1"/>
  <c r="C373" i="1" s="1"/>
  <c r="A374" i="1"/>
  <c r="B374" i="1" s="1"/>
  <c r="C374" i="1" s="1"/>
  <c r="A375" i="1"/>
  <c r="B375" i="1"/>
  <c r="C375" i="1" s="1"/>
  <c r="A376" i="1"/>
  <c r="B376" i="1"/>
  <c r="C376" i="1" s="1"/>
  <c r="A377" i="1"/>
  <c r="B377" i="1" s="1"/>
  <c r="C377" i="1" s="1"/>
  <c r="A378" i="1"/>
  <c r="B378" i="1" s="1"/>
  <c r="C378" i="1" s="1"/>
  <c r="A379" i="1"/>
  <c r="B379" i="1"/>
  <c r="C379" i="1" s="1"/>
  <c r="A380" i="1"/>
  <c r="B380" i="1"/>
  <c r="C380" i="1" s="1"/>
  <c r="A381" i="1"/>
  <c r="B381" i="1" s="1"/>
  <c r="C381" i="1" s="1"/>
  <c r="A382" i="1"/>
  <c r="B382" i="1" s="1"/>
  <c r="C382" i="1" s="1"/>
  <c r="A383" i="1"/>
  <c r="B383" i="1"/>
  <c r="C383" i="1" s="1"/>
  <c r="A384" i="1"/>
  <c r="B384" i="1"/>
  <c r="C384" i="1" s="1"/>
  <c r="A385" i="1"/>
  <c r="B385" i="1" s="1"/>
  <c r="C385" i="1" s="1"/>
  <c r="A386" i="1"/>
  <c r="B386" i="1" s="1"/>
  <c r="C386" i="1" s="1"/>
  <c r="A387" i="1"/>
  <c r="B387" i="1"/>
  <c r="C387" i="1" s="1"/>
  <c r="A388" i="1"/>
  <c r="B388" i="1"/>
  <c r="C388" i="1" s="1"/>
  <c r="A389" i="1"/>
  <c r="B389" i="1" s="1"/>
  <c r="C389" i="1" s="1"/>
  <c r="A390" i="1"/>
  <c r="B390" i="1" s="1"/>
  <c r="C390" i="1" s="1"/>
  <c r="A391" i="1"/>
  <c r="B391" i="1"/>
  <c r="C391" i="1" s="1"/>
  <c r="A392" i="1"/>
  <c r="B392" i="1"/>
  <c r="C392" i="1" s="1"/>
  <c r="A393" i="1"/>
  <c r="B393" i="1" s="1"/>
  <c r="C393" i="1" s="1"/>
  <c r="A394" i="1"/>
  <c r="B394" i="1" s="1"/>
  <c r="C394" i="1" s="1"/>
  <c r="A395" i="1"/>
  <c r="B395" i="1"/>
  <c r="C395" i="1" s="1"/>
  <c r="A396" i="1"/>
  <c r="B396" i="1"/>
  <c r="C396" i="1" s="1"/>
  <c r="A397" i="1"/>
  <c r="B397" i="1" s="1"/>
  <c r="C397" i="1" s="1"/>
  <c r="A398" i="1"/>
  <c r="B398" i="1" s="1"/>
  <c r="C398" i="1" s="1"/>
  <c r="A399" i="1"/>
  <c r="B399" i="1"/>
  <c r="C399" i="1" s="1"/>
  <c r="A400" i="1"/>
  <c r="B400" i="1"/>
  <c r="C400" i="1" s="1"/>
  <c r="A401" i="1"/>
  <c r="B401" i="1" s="1"/>
  <c r="C401" i="1" s="1"/>
  <c r="A402" i="1"/>
  <c r="B402" i="1" s="1"/>
  <c r="C402" i="1" s="1"/>
  <c r="A403" i="1"/>
  <c r="B403" i="1"/>
  <c r="C403" i="1" s="1"/>
  <c r="A404" i="1"/>
  <c r="B404" i="1"/>
  <c r="C404" i="1" s="1"/>
  <c r="A405" i="1"/>
  <c r="B405" i="1" s="1"/>
  <c r="C405" i="1" s="1"/>
  <c r="A406" i="1"/>
  <c r="B406" i="1" s="1"/>
  <c r="C406" i="1" s="1"/>
  <c r="A407" i="1"/>
  <c r="B407" i="1"/>
  <c r="C407" i="1" s="1"/>
  <c r="A408" i="1"/>
  <c r="B408" i="1"/>
  <c r="C408" i="1" s="1"/>
  <c r="A409" i="1"/>
  <c r="B409" i="1" s="1"/>
  <c r="C409" i="1" s="1"/>
  <c r="A410" i="1"/>
  <c r="B410" i="1" s="1"/>
  <c r="C410" i="1" s="1"/>
  <c r="A411" i="1"/>
  <c r="B411" i="1"/>
  <c r="C411" i="1" s="1"/>
  <c r="A412" i="1"/>
  <c r="B412" i="1"/>
  <c r="C412" i="1" s="1"/>
  <c r="A413" i="1"/>
  <c r="B413" i="1" s="1"/>
  <c r="C413" i="1" s="1"/>
  <c r="A414" i="1"/>
  <c r="B414" i="1" s="1"/>
  <c r="C414" i="1" s="1"/>
  <c r="A415" i="1"/>
  <c r="B415" i="1"/>
  <c r="C415" i="1" s="1"/>
  <c r="A416" i="1"/>
  <c r="B416" i="1"/>
  <c r="C416" i="1" s="1"/>
  <c r="A417" i="1"/>
  <c r="B417" i="1" s="1"/>
  <c r="C417" i="1" s="1"/>
  <c r="A418" i="1"/>
  <c r="B418" i="1" s="1"/>
  <c r="C418" i="1" s="1"/>
  <c r="A419" i="1"/>
  <c r="B419" i="1"/>
  <c r="C419" i="1" s="1"/>
  <c r="A420" i="1"/>
  <c r="B420" i="1"/>
  <c r="C420" i="1" s="1"/>
  <c r="A421" i="1"/>
  <c r="B421" i="1" s="1"/>
  <c r="C421" i="1" s="1"/>
  <c r="A422" i="1"/>
  <c r="B422" i="1" s="1"/>
  <c r="C422" i="1" s="1"/>
  <c r="A423" i="1"/>
  <c r="B423" i="1"/>
  <c r="C423" i="1" s="1"/>
  <c r="A424" i="1"/>
  <c r="B424" i="1"/>
  <c r="C424" i="1" s="1"/>
  <c r="A425" i="1"/>
  <c r="B425" i="1" s="1"/>
  <c r="C425" i="1" s="1"/>
  <c r="A426" i="1"/>
  <c r="B426" i="1" s="1"/>
  <c r="C426" i="1" s="1"/>
  <c r="A427" i="1"/>
  <c r="B427" i="1"/>
  <c r="C427" i="1" s="1"/>
  <c r="A428" i="1"/>
  <c r="B428" i="1"/>
  <c r="C428" i="1" s="1"/>
  <c r="A429" i="1"/>
  <c r="B429" i="1" s="1"/>
  <c r="C429" i="1" s="1"/>
  <c r="A430" i="1"/>
  <c r="B430" i="1" s="1"/>
  <c r="C430" i="1" s="1"/>
  <c r="A431" i="1"/>
  <c r="B431" i="1"/>
  <c r="C431" i="1" s="1"/>
  <c r="A432" i="1"/>
  <c r="B432" i="1"/>
  <c r="C432" i="1" s="1"/>
  <c r="A433" i="1"/>
  <c r="B433" i="1" s="1"/>
  <c r="C433" i="1" s="1"/>
  <c r="A434" i="1"/>
  <c r="B434" i="1" s="1"/>
  <c r="C434" i="1" s="1"/>
  <c r="A435" i="1"/>
  <c r="B435" i="1"/>
  <c r="C435" i="1" s="1"/>
  <c r="A436" i="1"/>
  <c r="B436" i="1"/>
  <c r="C436" i="1" s="1"/>
  <c r="A437" i="1"/>
  <c r="B437" i="1" s="1"/>
  <c r="C437" i="1" s="1"/>
  <c r="A438" i="1"/>
  <c r="B438" i="1" s="1"/>
  <c r="C438" i="1" s="1"/>
  <c r="A439" i="1"/>
  <c r="B439" i="1" s="1"/>
  <c r="C439" i="1" s="1"/>
  <c r="A440" i="1"/>
  <c r="B440" i="1"/>
  <c r="C440" i="1" s="1"/>
  <c r="A441" i="1"/>
  <c r="B441" i="1" s="1"/>
  <c r="C441" i="1" s="1"/>
  <c r="A442" i="1"/>
  <c r="B442" i="1" s="1"/>
  <c r="C442" i="1" s="1"/>
  <c r="A443" i="1"/>
  <c r="B443" i="1" s="1"/>
  <c r="C443" i="1" s="1"/>
  <c r="A444" i="1"/>
  <c r="B444" i="1"/>
  <c r="C444" i="1" s="1"/>
  <c r="A445" i="1"/>
  <c r="B445" i="1" s="1"/>
  <c r="C445" i="1" s="1"/>
  <c r="A446" i="1"/>
  <c r="B446" i="1" s="1"/>
  <c r="C446" i="1" s="1"/>
  <c r="A447" i="1"/>
  <c r="B447" i="1" s="1"/>
  <c r="C447" i="1" s="1"/>
  <c r="A448" i="1"/>
  <c r="B448" i="1"/>
  <c r="C448" i="1" s="1"/>
  <c r="A449" i="1"/>
  <c r="B449" i="1" s="1"/>
  <c r="C449" i="1" s="1"/>
  <c r="A450" i="1"/>
  <c r="B450" i="1" s="1"/>
  <c r="C450" i="1" s="1"/>
  <c r="A451" i="1"/>
  <c r="B451" i="1" s="1"/>
  <c r="C451" i="1" s="1"/>
  <c r="A452" i="1"/>
  <c r="B452" i="1"/>
  <c r="C452" i="1" s="1"/>
  <c r="A453" i="1"/>
  <c r="B453" i="1" s="1"/>
  <c r="C453" i="1" s="1"/>
  <c r="A454" i="1"/>
  <c r="B454" i="1" s="1"/>
  <c r="C454" i="1" s="1"/>
  <c r="A455" i="1"/>
  <c r="B455" i="1" s="1"/>
  <c r="C455" i="1" s="1"/>
  <c r="A456" i="1"/>
  <c r="B456" i="1"/>
  <c r="C456" i="1" s="1"/>
  <c r="A457" i="1"/>
  <c r="B457" i="1" s="1"/>
  <c r="C457" i="1" s="1"/>
  <c r="A458" i="1"/>
  <c r="B458" i="1" s="1"/>
  <c r="C458" i="1" s="1"/>
  <c r="A459" i="1"/>
  <c r="B459" i="1" s="1"/>
  <c r="C459" i="1" s="1"/>
  <c r="A460" i="1"/>
  <c r="B460" i="1"/>
  <c r="C460" i="1" s="1"/>
  <c r="A461" i="1"/>
  <c r="B461" i="1" s="1"/>
  <c r="C461" i="1" s="1"/>
  <c r="A462" i="1"/>
  <c r="B462" i="1" s="1"/>
  <c r="C462" i="1" s="1"/>
  <c r="A463" i="1"/>
  <c r="B463" i="1" s="1"/>
  <c r="C463" i="1" s="1"/>
  <c r="A464" i="1"/>
  <c r="B464" i="1"/>
  <c r="C464" i="1" s="1"/>
  <c r="A465" i="1"/>
  <c r="B465" i="1" s="1"/>
  <c r="C465" i="1" s="1"/>
  <c r="A466" i="1"/>
  <c r="B466" i="1" s="1"/>
  <c r="C466" i="1" s="1"/>
  <c r="A467" i="1"/>
  <c r="B467" i="1" s="1"/>
  <c r="C467" i="1" s="1"/>
  <c r="A468" i="1"/>
  <c r="B468" i="1"/>
  <c r="C468" i="1" s="1"/>
  <c r="A469" i="1"/>
  <c r="B469" i="1" s="1"/>
  <c r="C469" i="1" s="1"/>
  <c r="A470" i="1"/>
  <c r="B470" i="1" s="1"/>
  <c r="C470" i="1" s="1"/>
  <c r="A471" i="1"/>
  <c r="B471" i="1" s="1"/>
  <c r="C471" i="1" s="1"/>
  <c r="A472" i="1"/>
  <c r="B472" i="1"/>
  <c r="C472" i="1" s="1"/>
  <c r="A473" i="1"/>
  <c r="B473" i="1" s="1"/>
  <c r="C473" i="1" s="1"/>
  <c r="A474" i="1"/>
  <c r="B474" i="1" s="1"/>
  <c r="C474" i="1" s="1"/>
  <c r="A475" i="1"/>
  <c r="B475" i="1" s="1"/>
  <c r="C475" i="1" s="1"/>
  <c r="A476" i="1"/>
  <c r="B476" i="1"/>
  <c r="C476" i="1" s="1"/>
  <c r="A477" i="1"/>
  <c r="B477" i="1" s="1"/>
  <c r="C477" i="1" s="1"/>
  <c r="A478" i="1"/>
  <c r="B478" i="1" s="1"/>
  <c r="C478" i="1" s="1"/>
  <c r="A479" i="1"/>
  <c r="B479" i="1" s="1"/>
  <c r="C479" i="1" s="1"/>
  <c r="A480" i="1"/>
  <c r="B480" i="1"/>
  <c r="C480" i="1" s="1"/>
  <c r="A481" i="1"/>
  <c r="B481" i="1" s="1"/>
  <c r="C481" i="1" s="1"/>
  <c r="A482" i="1"/>
  <c r="B482" i="1" s="1"/>
  <c r="C482" i="1" s="1"/>
  <c r="A483" i="1"/>
  <c r="B483" i="1" s="1"/>
  <c r="C483" i="1" s="1"/>
  <c r="A484" i="1"/>
  <c r="B484" i="1"/>
  <c r="C484" i="1" s="1"/>
  <c r="A485" i="1"/>
  <c r="B485" i="1" s="1"/>
  <c r="C485" i="1" s="1"/>
  <c r="A486" i="1"/>
  <c r="B486" i="1" s="1"/>
  <c r="C486" i="1" s="1"/>
  <c r="A487" i="1"/>
  <c r="B487" i="1" s="1"/>
  <c r="C487" i="1" s="1"/>
  <c r="A488" i="1"/>
  <c r="B488" i="1"/>
  <c r="C488" i="1" s="1"/>
  <c r="A489" i="1"/>
  <c r="B489" i="1" s="1"/>
  <c r="C489" i="1" s="1"/>
  <c r="A490" i="1"/>
  <c r="B490" i="1"/>
  <c r="C490" i="1" s="1"/>
  <c r="A491" i="1"/>
  <c r="B491" i="1" s="1"/>
  <c r="C491" i="1" s="1"/>
  <c r="A492" i="1"/>
  <c r="B492" i="1"/>
  <c r="C492" i="1" s="1"/>
  <c r="A493" i="1"/>
  <c r="B493" i="1" s="1"/>
  <c r="C493" i="1" s="1"/>
  <c r="A494" i="1"/>
  <c r="B494" i="1"/>
  <c r="C494" i="1" s="1"/>
  <c r="A495" i="1"/>
  <c r="B495" i="1" s="1"/>
  <c r="C495" i="1" s="1"/>
  <c r="A496" i="1"/>
  <c r="B496" i="1"/>
  <c r="C496" i="1" s="1"/>
  <c r="A497" i="1"/>
  <c r="B497" i="1" s="1"/>
  <c r="C497" i="1" s="1"/>
  <c r="A498" i="1"/>
  <c r="B498" i="1"/>
  <c r="C498" i="1" s="1"/>
  <c r="A499" i="1"/>
  <c r="B499" i="1" s="1"/>
  <c r="C499" i="1" s="1"/>
  <c r="A500" i="1"/>
  <c r="B500" i="1"/>
  <c r="C500" i="1" s="1"/>
  <c r="A501" i="1"/>
  <c r="B501" i="1" s="1"/>
  <c r="C501" i="1" s="1"/>
  <c r="A502" i="1"/>
  <c r="B502" i="1"/>
  <c r="C502" i="1" s="1"/>
  <c r="A503" i="1"/>
  <c r="B503" i="1" s="1"/>
  <c r="C503" i="1" s="1"/>
  <c r="A504" i="1"/>
  <c r="B504" i="1"/>
  <c r="C504" i="1" s="1"/>
  <c r="A505" i="1"/>
  <c r="B505" i="1" s="1"/>
  <c r="C505" i="1" s="1"/>
  <c r="A506" i="1"/>
  <c r="B506" i="1"/>
  <c r="C506" i="1" s="1"/>
  <c r="A507" i="1"/>
  <c r="B507" i="1" s="1"/>
  <c r="C507" i="1" s="1"/>
  <c r="A508" i="1"/>
  <c r="B508" i="1"/>
  <c r="C508" i="1" s="1"/>
  <c r="A509" i="1"/>
  <c r="B509" i="1" s="1"/>
  <c r="C509" i="1" s="1"/>
  <c r="A510" i="1"/>
  <c r="B510" i="1"/>
  <c r="C510" i="1" s="1"/>
  <c r="A511" i="1"/>
  <c r="B511" i="1" s="1"/>
  <c r="C511" i="1" s="1"/>
  <c r="A512" i="1"/>
  <c r="B512" i="1"/>
  <c r="C512" i="1" s="1"/>
  <c r="A18" i="1"/>
  <c r="B18" i="1" s="1"/>
  <c r="C18" i="1" s="1"/>
  <c r="A19" i="1"/>
  <c r="B19" i="1" s="1"/>
  <c r="C19" i="1" s="1"/>
  <c r="A20" i="1"/>
  <c r="B20" i="1"/>
  <c r="C20" i="1" s="1"/>
  <c r="A21" i="1"/>
  <c r="B21" i="1" s="1"/>
  <c r="C21" i="1" s="1"/>
  <c r="A22" i="1"/>
  <c r="B22" i="1"/>
  <c r="C22" i="1" s="1"/>
  <c r="A23" i="1"/>
  <c r="B23" i="1" s="1"/>
  <c r="C23" i="1" s="1"/>
  <c r="A24" i="1"/>
  <c r="B24" i="1"/>
  <c r="C24" i="1" s="1"/>
  <c r="A25" i="1"/>
  <c r="B25" i="1" s="1"/>
  <c r="C25" i="1" s="1"/>
  <c r="A26" i="1"/>
  <c r="B26" i="1"/>
  <c r="C26" i="1" s="1"/>
  <c r="A27" i="1"/>
  <c r="B27" i="1" s="1"/>
  <c r="C27" i="1" s="1"/>
  <c r="A28" i="1"/>
  <c r="B28" i="1"/>
  <c r="C28" i="1" s="1"/>
  <c r="A29" i="1"/>
  <c r="B29" i="1" s="1"/>
  <c r="C29" i="1"/>
  <c r="A30" i="1"/>
  <c r="B30" i="1"/>
  <c r="C30" i="1" s="1"/>
  <c r="A31" i="1"/>
  <c r="B31" i="1" s="1"/>
  <c r="C31" i="1" s="1"/>
  <c r="A32" i="1"/>
  <c r="B32" i="1"/>
  <c r="C32" i="1" s="1"/>
  <c r="A33" i="1"/>
  <c r="B33" i="1" s="1"/>
  <c r="C33" i="1"/>
  <c r="A34" i="1"/>
  <c r="B34" i="1"/>
  <c r="C34" i="1" s="1"/>
  <c r="A35" i="1"/>
  <c r="B35" i="1" s="1"/>
  <c r="C35" i="1" s="1"/>
  <c r="A36" i="1"/>
  <c r="B36" i="1"/>
  <c r="C36" i="1" s="1"/>
  <c r="A37" i="1"/>
  <c r="B37" i="1" s="1"/>
  <c r="C37" i="1" s="1"/>
  <c r="A38" i="1"/>
  <c r="B38" i="1"/>
  <c r="C38" i="1" s="1"/>
  <c r="A39" i="1"/>
  <c r="B39" i="1" s="1"/>
  <c r="C39" i="1" s="1"/>
  <c r="A40" i="1"/>
  <c r="B40" i="1"/>
  <c r="C40" i="1" s="1"/>
  <c r="A41" i="1"/>
  <c r="B41" i="1" s="1"/>
  <c r="C41" i="1" s="1"/>
  <c r="A42" i="1"/>
  <c r="B42" i="1"/>
  <c r="C42" i="1" s="1"/>
  <c r="A43" i="1"/>
  <c r="B43" i="1" s="1"/>
  <c r="C43" i="1" s="1"/>
  <c r="A44" i="1"/>
  <c r="B44" i="1"/>
  <c r="C44" i="1" s="1"/>
  <c r="A45" i="1"/>
  <c r="B45" i="1" s="1"/>
  <c r="C45" i="1"/>
  <c r="A46" i="1"/>
  <c r="B46" i="1"/>
  <c r="C46" i="1" s="1"/>
  <c r="A47" i="1"/>
  <c r="B47" i="1" s="1"/>
  <c r="C47" i="1" s="1"/>
  <c r="A48" i="1"/>
  <c r="B48" i="1"/>
  <c r="C48" i="1" s="1"/>
  <c r="A49" i="1"/>
  <c r="B49" i="1" s="1"/>
  <c r="C49" i="1"/>
  <c r="A50" i="1"/>
  <c r="B50" i="1"/>
  <c r="C50" i="1" s="1"/>
  <c r="A51" i="1"/>
  <c r="B51" i="1" s="1"/>
  <c r="C51" i="1" s="1"/>
  <c r="A52" i="1"/>
  <c r="B52" i="1"/>
  <c r="C52" i="1" s="1"/>
  <c r="A53" i="1"/>
  <c r="B53" i="1" s="1"/>
  <c r="C53" i="1" s="1"/>
  <c r="A54" i="1"/>
  <c r="B54" i="1"/>
  <c r="C54" i="1" s="1"/>
  <c r="A55" i="1"/>
  <c r="B55" i="1" s="1"/>
  <c r="C55" i="1" s="1"/>
  <c r="A56" i="1"/>
  <c r="B56" i="1"/>
  <c r="C56" i="1" s="1"/>
  <c r="A57" i="1"/>
  <c r="B57" i="1" s="1"/>
  <c r="C57" i="1" s="1"/>
  <c r="A58" i="1"/>
  <c r="B58" i="1"/>
  <c r="C58" i="1" s="1"/>
  <c r="A59" i="1"/>
  <c r="B59" i="1" s="1"/>
  <c r="C59" i="1" s="1"/>
  <c r="A60" i="1"/>
  <c r="B60" i="1"/>
  <c r="C60" i="1" s="1"/>
  <c r="A61" i="1"/>
  <c r="B61" i="1" s="1"/>
  <c r="C61" i="1"/>
  <c r="A62" i="1"/>
  <c r="B62" i="1"/>
  <c r="C62" i="1" s="1"/>
  <c r="A63" i="1"/>
  <c r="B63" i="1" s="1"/>
  <c r="C63" i="1" s="1"/>
  <c r="A64" i="1"/>
  <c r="B64" i="1"/>
  <c r="C64" i="1" s="1"/>
  <c r="A65" i="1"/>
  <c r="B65" i="1" s="1"/>
  <c r="C65" i="1"/>
  <c r="A66" i="1"/>
  <c r="B66" i="1"/>
  <c r="C66" i="1" s="1"/>
  <c r="A67" i="1"/>
  <c r="B67" i="1" s="1"/>
  <c r="C67" i="1" s="1"/>
  <c r="A68" i="1"/>
  <c r="B68" i="1"/>
  <c r="C68" i="1" s="1"/>
  <c r="A69" i="1"/>
  <c r="B69" i="1" s="1"/>
  <c r="C69" i="1" s="1"/>
  <c r="A70" i="1"/>
  <c r="B70" i="1"/>
  <c r="C70" i="1" s="1"/>
  <c r="A71" i="1"/>
  <c r="B71" i="1" s="1"/>
  <c r="C71" i="1" s="1"/>
  <c r="A72" i="1"/>
  <c r="B72" i="1"/>
  <c r="C72" i="1" s="1"/>
  <c r="A73" i="1"/>
  <c r="B73" i="1" s="1"/>
  <c r="C73" i="1" s="1"/>
  <c r="A74" i="1"/>
  <c r="B74" i="1"/>
  <c r="C74" i="1" s="1"/>
  <c r="A75" i="1"/>
  <c r="B75" i="1" s="1"/>
  <c r="C75" i="1" s="1"/>
  <c r="A76" i="1"/>
  <c r="B76" i="1"/>
  <c r="C76" i="1" s="1"/>
  <c r="A77" i="1"/>
  <c r="B77" i="1" s="1"/>
  <c r="C77" i="1"/>
  <c r="A78" i="1"/>
  <c r="B78" i="1"/>
  <c r="C78" i="1" s="1"/>
  <c r="A79" i="1"/>
  <c r="B79" i="1" s="1"/>
  <c r="C79" i="1" s="1"/>
  <c r="A80" i="1"/>
  <c r="B80" i="1"/>
  <c r="C80" i="1" s="1"/>
  <c r="A81" i="1"/>
  <c r="B81" i="1" s="1"/>
  <c r="C81" i="1"/>
  <c r="A82" i="1"/>
  <c r="B82" i="1"/>
  <c r="C82" i="1" s="1"/>
  <c r="A83" i="1"/>
  <c r="B83" i="1" s="1"/>
  <c r="C83" i="1" s="1"/>
  <c r="A84" i="1"/>
  <c r="B84" i="1"/>
  <c r="C84" i="1" s="1"/>
  <c r="A85" i="1"/>
  <c r="B85" i="1" s="1"/>
  <c r="C85" i="1" s="1"/>
  <c r="A86" i="1"/>
  <c r="B86" i="1"/>
  <c r="C86" i="1" s="1"/>
  <c r="A87" i="1"/>
  <c r="B87" i="1" s="1"/>
  <c r="C87" i="1" s="1"/>
  <c r="A88" i="1"/>
  <c r="B88" i="1"/>
  <c r="C88" i="1" s="1"/>
  <c r="A89" i="1"/>
  <c r="B89" i="1" s="1"/>
  <c r="C89" i="1" s="1"/>
  <c r="A90" i="1"/>
  <c r="B90" i="1"/>
  <c r="C90" i="1" s="1"/>
  <c r="A91" i="1"/>
  <c r="B91" i="1" s="1"/>
  <c r="C91" i="1" s="1"/>
  <c r="A92" i="1"/>
  <c r="B92" i="1"/>
  <c r="C92" i="1" s="1"/>
  <c r="A93" i="1"/>
  <c r="B93" i="1" s="1"/>
  <c r="C93" i="1"/>
  <c r="A94" i="1"/>
  <c r="B94" i="1"/>
  <c r="C94" i="1" s="1"/>
  <c r="A95" i="1"/>
  <c r="B95" i="1" s="1"/>
  <c r="C95" i="1" s="1"/>
  <c r="A96" i="1"/>
  <c r="B96" i="1"/>
  <c r="C96" i="1" s="1"/>
  <c r="A97" i="1"/>
  <c r="B97" i="1" s="1"/>
  <c r="C97" i="1"/>
  <c r="A98" i="1"/>
  <c r="B98" i="1"/>
  <c r="C98" i="1" s="1"/>
  <c r="A99" i="1"/>
  <c r="B99" i="1" s="1"/>
  <c r="C99" i="1" s="1"/>
  <c r="A100" i="1"/>
  <c r="B100" i="1"/>
  <c r="C100" i="1" s="1"/>
  <c r="A101" i="1"/>
  <c r="B101" i="1" s="1"/>
  <c r="C101" i="1" s="1"/>
  <c r="A102" i="1"/>
  <c r="B102" i="1"/>
  <c r="C102" i="1" s="1"/>
  <c r="A103" i="1"/>
  <c r="B103" i="1" s="1"/>
  <c r="C103" i="1" s="1"/>
  <c r="A104" i="1"/>
  <c r="B104" i="1"/>
  <c r="C104" i="1" s="1"/>
  <c r="A105" i="1"/>
  <c r="B105" i="1" s="1"/>
  <c r="C105" i="1" s="1"/>
  <c r="A106" i="1"/>
  <c r="B106" i="1"/>
  <c r="C106" i="1" s="1"/>
  <c r="A107" i="1"/>
  <c r="B107" i="1" s="1"/>
  <c r="C107" i="1" s="1"/>
  <c r="A108" i="1"/>
  <c r="B108" i="1"/>
  <c r="C108" i="1" s="1"/>
  <c r="A109" i="1"/>
  <c r="B109" i="1" s="1"/>
  <c r="C109" i="1"/>
  <c r="A110" i="1"/>
  <c r="B110" i="1"/>
  <c r="C110" i="1" s="1"/>
  <c r="A111" i="1"/>
  <c r="B111" i="1" s="1"/>
  <c r="C111" i="1"/>
  <c r="A112" i="1"/>
  <c r="B112" i="1"/>
  <c r="C112" i="1" s="1"/>
  <c r="A113" i="1"/>
  <c r="B113" i="1" s="1"/>
  <c r="C113" i="1"/>
  <c r="A114" i="1"/>
  <c r="B114" i="1"/>
  <c r="C114" i="1" s="1"/>
  <c r="A115" i="1"/>
  <c r="B115" i="1" s="1"/>
  <c r="C115" i="1"/>
  <c r="A116" i="1"/>
  <c r="B116" i="1"/>
  <c r="C116" i="1" s="1"/>
  <c r="A117" i="1"/>
  <c r="B117" i="1" s="1"/>
  <c r="C117" i="1"/>
  <c r="A118" i="1"/>
  <c r="B118" i="1"/>
  <c r="C118" i="1" s="1"/>
  <c r="A119" i="1"/>
  <c r="B119" i="1" s="1"/>
  <c r="C119" i="1"/>
  <c r="A120" i="1"/>
  <c r="B120" i="1"/>
  <c r="C120" i="1" s="1"/>
  <c r="A121" i="1"/>
  <c r="B121" i="1" s="1"/>
  <c r="C121" i="1"/>
  <c r="A122" i="1"/>
  <c r="B122" i="1"/>
  <c r="C122" i="1" s="1"/>
  <c r="A123" i="1"/>
  <c r="B123" i="1" s="1"/>
  <c r="C123" i="1"/>
  <c r="A124" i="1"/>
  <c r="B124" i="1"/>
  <c r="C124" i="1" s="1"/>
  <c r="A125" i="1"/>
  <c r="B125" i="1" s="1"/>
  <c r="C125" i="1"/>
  <c r="A126" i="1"/>
  <c r="B126" i="1"/>
  <c r="C126" i="1" s="1"/>
  <c r="A127" i="1"/>
  <c r="B127" i="1" s="1"/>
  <c r="C127" i="1"/>
  <c r="A128" i="1"/>
  <c r="B128" i="1"/>
  <c r="C128" i="1" s="1"/>
  <c r="A129" i="1"/>
  <c r="B129" i="1" s="1"/>
  <c r="C129" i="1"/>
  <c r="A130" i="1"/>
  <c r="B130" i="1"/>
  <c r="C130" i="1" s="1"/>
  <c r="A131" i="1"/>
  <c r="B131" i="1" s="1"/>
  <c r="C131" i="1"/>
  <c r="A132" i="1"/>
  <c r="B132" i="1"/>
  <c r="C132" i="1" s="1"/>
  <c r="A133" i="1"/>
  <c r="B133" i="1" s="1"/>
  <c r="C133" i="1"/>
  <c r="A134" i="1"/>
  <c r="B134" i="1"/>
  <c r="C134" i="1" s="1"/>
  <c r="A135" i="1"/>
  <c r="B135" i="1" s="1"/>
  <c r="C135" i="1"/>
  <c r="A136" i="1"/>
  <c r="B136" i="1"/>
  <c r="C136" i="1" s="1"/>
  <c r="A137" i="1"/>
  <c r="B137" i="1" s="1"/>
  <c r="C137" i="1"/>
  <c r="A138" i="1"/>
  <c r="B138" i="1"/>
  <c r="C138" i="1" s="1"/>
  <c r="A139" i="1"/>
  <c r="B139" i="1" s="1"/>
  <c r="C139" i="1"/>
  <c r="A140" i="1"/>
  <c r="B140" i="1"/>
  <c r="C140" i="1" s="1"/>
  <c r="A141" i="1"/>
  <c r="B141" i="1" s="1"/>
  <c r="C141" i="1"/>
  <c r="A142" i="1"/>
  <c r="B142" i="1"/>
  <c r="C142" i="1" s="1"/>
  <c r="A143" i="1"/>
  <c r="B143" i="1" s="1"/>
  <c r="C143" i="1"/>
  <c r="A144" i="1"/>
  <c r="B144" i="1"/>
  <c r="C144" i="1" s="1"/>
  <c r="A145" i="1"/>
  <c r="B145" i="1" s="1"/>
  <c r="C145" i="1"/>
  <c r="A146" i="1"/>
  <c r="B146" i="1"/>
  <c r="C146" i="1" s="1"/>
  <c r="A147" i="1"/>
  <c r="B147" i="1" s="1"/>
  <c r="C147" i="1"/>
  <c r="A148" i="1"/>
  <c r="B148" i="1"/>
  <c r="C148" i="1" s="1"/>
  <c r="A149" i="1"/>
  <c r="B149" i="1" s="1"/>
  <c r="C149" i="1"/>
  <c r="A150" i="1"/>
  <c r="B150" i="1"/>
  <c r="C150" i="1" s="1"/>
  <c r="A151" i="1"/>
  <c r="B151" i="1" s="1"/>
  <c r="C151" i="1"/>
  <c r="A152" i="1"/>
  <c r="B152" i="1"/>
  <c r="C152" i="1" s="1"/>
  <c r="A153" i="1"/>
  <c r="B153" i="1" s="1"/>
  <c r="C153" i="1"/>
  <c r="A154" i="1"/>
  <c r="B154" i="1"/>
  <c r="C154" i="1" s="1"/>
  <c r="A155" i="1"/>
  <c r="B155" i="1" s="1"/>
  <c r="C155" i="1"/>
  <c r="A156" i="1"/>
  <c r="B156" i="1"/>
  <c r="C156" i="1" s="1"/>
  <c r="A157" i="1"/>
  <c r="B157" i="1" s="1"/>
  <c r="C157" i="1"/>
  <c r="A158" i="1"/>
  <c r="B158" i="1"/>
  <c r="C158" i="1" s="1"/>
  <c r="A159" i="1"/>
  <c r="B159" i="1" s="1"/>
  <c r="C159" i="1"/>
  <c r="A160" i="1"/>
  <c r="B160" i="1"/>
  <c r="C160" i="1" s="1"/>
  <c r="A161" i="1"/>
  <c r="B161" i="1" s="1"/>
  <c r="C161" i="1"/>
  <c r="A162" i="1"/>
  <c r="B162" i="1"/>
  <c r="C162" i="1" s="1"/>
  <c r="A163" i="1"/>
  <c r="B163" i="1" s="1"/>
  <c r="C163" i="1"/>
  <c r="A164" i="1"/>
  <c r="B164" i="1"/>
  <c r="C164" i="1" s="1"/>
  <c r="A165" i="1"/>
  <c r="B165" i="1" s="1"/>
  <c r="C165" i="1"/>
  <c r="A166" i="1"/>
  <c r="B166" i="1"/>
  <c r="C166" i="1" s="1"/>
  <c r="A167" i="1"/>
  <c r="B167" i="1" s="1"/>
  <c r="C167" i="1"/>
  <c r="A168" i="1"/>
  <c r="B168" i="1"/>
  <c r="C168" i="1" s="1"/>
  <c r="A169" i="1"/>
  <c r="B169" i="1" s="1"/>
  <c r="C169" i="1"/>
  <c r="A170" i="1"/>
  <c r="B170" i="1"/>
  <c r="C170" i="1" s="1"/>
  <c r="A171" i="1"/>
  <c r="B171" i="1" s="1"/>
  <c r="C171" i="1"/>
  <c r="A172" i="1"/>
  <c r="B172" i="1"/>
  <c r="C172" i="1" s="1"/>
  <c r="A173" i="1"/>
  <c r="B173" i="1" s="1"/>
  <c r="C173" i="1"/>
  <c r="A174" i="1"/>
  <c r="B174" i="1"/>
  <c r="C174" i="1" s="1"/>
  <c r="A175" i="1"/>
  <c r="B175" i="1" s="1"/>
  <c r="C175" i="1"/>
  <c r="A176" i="1"/>
  <c r="B176" i="1"/>
  <c r="C176" i="1" s="1"/>
  <c r="A177" i="1"/>
  <c r="B177" i="1" s="1"/>
  <c r="C177" i="1"/>
  <c r="A178" i="1"/>
  <c r="B178" i="1"/>
  <c r="C178" i="1" s="1"/>
  <c r="A179" i="1"/>
  <c r="B179" i="1" s="1"/>
  <c r="C179" i="1"/>
  <c r="A180" i="1"/>
  <c r="B180" i="1"/>
  <c r="C180" i="1" s="1"/>
  <c r="A181" i="1"/>
  <c r="B181" i="1" s="1"/>
  <c r="C181" i="1"/>
  <c r="A182" i="1"/>
  <c r="B182" i="1"/>
  <c r="C182" i="1" s="1"/>
  <c r="A183" i="1"/>
  <c r="B183" i="1" s="1"/>
  <c r="C183" i="1"/>
  <c r="A184" i="1"/>
  <c r="B184" i="1"/>
  <c r="C184" i="1" s="1"/>
  <c r="A185" i="1"/>
  <c r="B185" i="1"/>
  <c r="C185" i="1" s="1"/>
  <c r="A186" i="1"/>
  <c r="B186" i="1"/>
  <c r="C186" i="1"/>
  <c r="A17" i="1" l="1"/>
  <c r="I545" i="1" l="1"/>
  <c r="I539" i="1"/>
  <c r="I95" i="1"/>
  <c r="A696" i="1"/>
  <c r="B696" i="1" s="1"/>
  <c r="C696" i="1" s="1"/>
  <c r="C659" i="1"/>
  <c r="C657" i="1"/>
  <c r="A657" i="1"/>
  <c r="C655" i="1"/>
  <c r="A622" i="1"/>
  <c r="B622" i="1" s="1"/>
  <c r="C622" i="1" s="1"/>
  <c r="A601" i="1"/>
  <c r="B601" i="1" s="1"/>
  <c r="C601" i="1" s="1"/>
  <c r="A585" i="1"/>
  <c r="B585" i="1" s="1"/>
  <c r="C585" i="1" s="1"/>
  <c r="A549" i="1"/>
  <c r="B549" i="1" s="1"/>
  <c r="A514" i="1"/>
  <c r="B514" i="1" s="1"/>
  <c r="B17" i="1"/>
  <c r="C17" i="1" s="1"/>
  <c r="A695" i="1" l="1"/>
  <c r="B695" i="1" s="1"/>
  <c r="C695" i="1" s="1"/>
  <c r="A665" i="1"/>
  <c r="B665" i="1" s="1"/>
  <c r="C665" i="1" s="1"/>
  <c r="A638" i="1"/>
  <c r="B638" i="1" s="1"/>
  <c r="C638" i="1" s="1"/>
  <c r="A627" i="1"/>
  <c r="B627" i="1" s="1"/>
  <c r="C627" i="1" s="1"/>
  <c r="A621" i="1"/>
  <c r="B621" i="1" s="1"/>
  <c r="C621" i="1" s="1"/>
  <c r="A611" i="1"/>
  <c r="B611" i="1" s="1"/>
  <c r="C611" i="1" s="1"/>
  <c r="A604" i="1"/>
  <c r="B604" i="1" s="1"/>
  <c r="C604" i="1" s="1"/>
  <c r="A600" i="1"/>
  <c r="B600" i="1" s="1"/>
  <c r="C600" i="1" s="1"/>
  <c r="A595" i="1"/>
  <c r="B595" i="1" s="1"/>
  <c r="C595" i="1" s="1"/>
  <c r="A590" i="1"/>
  <c r="B590" i="1" s="1"/>
  <c r="C590" i="1" s="1"/>
  <c r="A587" i="1"/>
  <c r="B587" i="1" s="1"/>
  <c r="C587" i="1" s="1"/>
  <c r="A584" i="1"/>
  <c r="B584" i="1" s="1"/>
  <c r="C584" i="1" s="1"/>
  <c r="A580" i="1"/>
  <c r="B580" i="1" s="1"/>
  <c r="C580" i="1" s="1"/>
  <c r="A693" i="1"/>
  <c r="B693" i="1" s="1"/>
  <c r="C693" i="1" s="1"/>
  <c r="A653" i="1"/>
  <c r="B653" i="1" s="1"/>
  <c r="C653" i="1" s="1"/>
  <c r="A634" i="1"/>
  <c r="B634" i="1" s="1"/>
  <c r="C634" i="1" s="1"/>
  <c r="A625" i="1"/>
  <c r="B625" i="1" s="1"/>
  <c r="C625" i="1" s="1"/>
  <c r="A618" i="1"/>
  <c r="B618" i="1" s="1"/>
  <c r="C618" i="1" s="1"/>
  <c r="A614" i="1"/>
  <c r="B614" i="1" s="1"/>
  <c r="C614" i="1" s="1"/>
  <c r="A609" i="1"/>
  <c r="B609" i="1" s="1"/>
  <c r="C609" i="1" s="1"/>
  <c r="A603" i="1"/>
  <c r="B603" i="1" s="1"/>
  <c r="C603" i="1" s="1"/>
  <c r="A599" i="1"/>
  <c r="B599" i="1" s="1"/>
  <c r="C599" i="1" s="1"/>
  <c r="A594" i="1"/>
  <c r="B594" i="1" s="1"/>
  <c r="C594" i="1" s="1"/>
  <c r="A586" i="1"/>
  <c r="B586" i="1" s="1"/>
  <c r="C586" i="1" s="1"/>
  <c r="A582" i="1"/>
  <c r="B582" i="1" s="1"/>
  <c r="C582" i="1" s="1"/>
  <c r="A579" i="1"/>
  <c r="B579" i="1" s="1"/>
  <c r="C579" i="1" s="1"/>
  <c r="A573" i="1"/>
  <c r="B573" i="1" s="1"/>
  <c r="C573" i="1" s="1"/>
  <c r="A515" i="1"/>
  <c r="B515" i="1" s="1"/>
  <c r="C517" i="1" s="1"/>
  <c r="A682" i="1"/>
  <c r="B682" i="1" s="1"/>
  <c r="C682" i="1" s="1"/>
  <c r="A650" i="1"/>
  <c r="B650" i="1" s="1"/>
  <c r="C650" i="1" s="1"/>
  <c r="A624" i="1"/>
  <c r="B624" i="1" s="1"/>
  <c r="C624" i="1" s="1"/>
  <c r="A617" i="1"/>
  <c r="B617" i="1" s="1"/>
  <c r="C617" i="1" s="1"/>
  <c r="A613" i="1"/>
  <c r="B613" i="1" s="1"/>
  <c r="C613" i="1" s="1"/>
  <c r="A607" i="1"/>
  <c r="B607" i="1" s="1"/>
  <c r="C607" i="1" s="1"/>
  <c r="A598" i="1"/>
  <c r="B598" i="1" s="1"/>
  <c r="C598" i="1" s="1"/>
  <c r="A592" i="1"/>
  <c r="B592" i="1" s="1"/>
  <c r="C592" i="1" s="1"/>
  <c r="A589" i="1"/>
  <c r="B589" i="1" s="1"/>
  <c r="C589" i="1" s="1"/>
  <c r="A581" i="1"/>
  <c r="B581" i="1" s="1"/>
  <c r="C581" i="1" s="1"/>
  <c r="A576" i="1"/>
  <c r="B576" i="1" s="1"/>
  <c r="C576" i="1" s="1"/>
  <c r="A569" i="1"/>
  <c r="B569" i="1" s="1"/>
  <c r="C571" i="1" s="1"/>
  <c r="A588" i="1"/>
  <c r="B588" i="1" s="1"/>
  <c r="C588" i="1" s="1"/>
  <c r="A606" i="1"/>
  <c r="B606" i="1" s="1"/>
  <c r="C606" i="1" s="1"/>
  <c r="A629" i="1"/>
  <c r="B629" i="1" s="1"/>
  <c r="C629" i="1" s="1"/>
  <c r="A575" i="1"/>
  <c r="B575" i="1" s="1"/>
  <c r="C575" i="1" s="1"/>
  <c r="A591" i="1"/>
  <c r="B591" i="1" s="1"/>
  <c r="C591" i="1" s="1"/>
  <c r="A612" i="1"/>
  <c r="B612" i="1" s="1"/>
  <c r="C612" i="1" s="1"/>
  <c r="A641" i="1"/>
  <c r="B641" i="1" s="1"/>
  <c r="C641" i="1" s="1"/>
  <c r="A597" i="1"/>
  <c r="B597" i="1" s="1"/>
  <c r="C597" i="1" s="1"/>
  <c r="A616" i="1"/>
  <c r="B616" i="1" s="1"/>
  <c r="C616" i="1" s="1"/>
  <c r="A676" i="1"/>
  <c r="B676" i="1" s="1"/>
  <c r="C676" i="1" s="1"/>
  <c r="A636" i="1"/>
  <c r="B636" i="1" s="1"/>
  <c r="C636" i="1" s="1"/>
  <c r="A672" i="1"/>
  <c r="B672" i="1" s="1"/>
  <c r="C672" i="1" s="1"/>
  <c r="A690" i="1"/>
  <c r="B690" i="1" s="1"/>
  <c r="C690" i="1" s="1"/>
  <c r="A593" i="1"/>
  <c r="B593" i="1" s="1"/>
  <c r="C593" i="1" s="1"/>
  <c r="A596" i="1"/>
  <c r="B596" i="1" s="1"/>
  <c r="C596" i="1" s="1"/>
  <c r="A602" i="1"/>
  <c r="B602" i="1" s="1"/>
  <c r="C602" i="1" s="1"/>
  <c r="A605" i="1"/>
  <c r="B605" i="1" s="1"/>
  <c r="C605" i="1" s="1"/>
  <c r="A608" i="1"/>
  <c r="B608" i="1" s="1"/>
  <c r="C608" i="1" s="1"/>
  <c r="A615" i="1"/>
  <c r="B615" i="1" s="1"/>
  <c r="C615" i="1" s="1"/>
  <c r="A619" i="1"/>
  <c r="B619" i="1" s="1"/>
  <c r="C619" i="1" s="1"/>
  <c r="A623" i="1"/>
  <c r="B623" i="1" s="1"/>
  <c r="C623" i="1" s="1"/>
  <c r="A626" i="1"/>
  <c r="B626" i="1" s="1"/>
  <c r="C626" i="1" s="1"/>
  <c r="A632" i="1"/>
  <c r="B632" i="1" s="1"/>
  <c r="C632" i="1" s="1"/>
  <c r="A662" i="1"/>
  <c r="B662" i="1" s="1"/>
  <c r="C662" i="1" s="1"/>
  <c r="A679" i="1"/>
  <c r="B679" i="1" s="1"/>
  <c r="C679" i="1" s="1"/>
  <c r="A630" i="1"/>
  <c r="B630" i="1" s="1"/>
  <c r="C630" i="1" s="1"/>
  <c r="A633" i="1"/>
  <c r="B633" i="1" s="1"/>
  <c r="C633" i="1" s="1"/>
  <c r="A639" i="1"/>
  <c r="B639" i="1" s="1"/>
  <c r="C639" i="1" s="1"/>
  <c r="A643" i="1"/>
  <c r="B643" i="1" s="1"/>
  <c r="C643" i="1" s="1"/>
  <c r="A646" i="1"/>
  <c r="B646" i="1" s="1"/>
  <c r="C646" i="1" s="1"/>
  <c r="A655" i="1"/>
  <c r="A660" i="1"/>
  <c r="B660" i="1" s="1"/>
  <c r="C660" i="1" s="1"/>
  <c r="A663" i="1"/>
  <c r="B663" i="1" s="1"/>
  <c r="C663" i="1" s="1"/>
  <c r="A666" i="1"/>
  <c r="B666" i="1" s="1"/>
  <c r="C666" i="1" s="1"/>
  <c r="A669" i="1"/>
  <c r="B669" i="1" s="1"/>
  <c r="C669" i="1" s="1"/>
  <c r="A677" i="1"/>
  <c r="B677" i="1" s="1"/>
  <c r="C677" i="1" s="1"/>
  <c r="A680" i="1"/>
  <c r="B680" i="1" s="1"/>
  <c r="C680" i="1" s="1"/>
  <c r="A683" i="1"/>
  <c r="B683" i="1" s="1"/>
  <c r="C683" i="1" s="1"/>
  <c r="A686" i="1"/>
  <c r="B686" i="1" s="1"/>
  <c r="C686" i="1" s="1"/>
  <c r="A694" i="1"/>
  <c r="B694" i="1" s="1"/>
  <c r="C694" i="1" s="1"/>
  <c r="A628" i="1"/>
  <c r="B628" i="1" s="1"/>
  <c r="C628" i="1" s="1"/>
  <c r="A631" i="1"/>
  <c r="B631" i="1" s="1"/>
  <c r="C631" i="1" s="1"/>
  <c r="A637" i="1"/>
  <c r="B637" i="1" s="1"/>
  <c r="C637" i="1" s="1"/>
  <c r="A640" i="1"/>
  <c r="B640" i="1" s="1"/>
  <c r="C640" i="1" s="1"/>
  <c r="A644" i="1"/>
  <c r="B644" i="1" s="1"/>
  <c r="C644" i="1" s="1"/>
  <c r="A648" i="1"/>
  <c r="B648" i="1" s="1"/>
  <c r="C648" i="1" s="1"/>
  <c r="A651" i="1"/>
  <c r="B651" i="1" s="1"/>
  <c r="C651" i="1" s="1"/>
  <c r="A658" i="1"/>
  <c r="B658" i="1" s="1"/>
  <c r="C658" i="1" s="1"/>
  <c r="A664" i="1"/>
  <c r="B664" i="1" s="1"/>
  <c r="C664" i="1" s="1"/>
  <c r="A667" i="1"/>
  <c r="B667" i="1" s="1"/>
  <c r="C667" i="1" s="1"/>
  <c r="A670" i="1"/>
  <c r="B670" i="1" s="1"/>
  <c r="C670" i="1" s="1"/>
  <c r="A673" i="1"/>
  <c r="B673" i="1" s="1"/>
  <c r="C673" i="1" s="1"/>
  <c r="A681" i="1"/>
  <c r="B681" i="1" s="1"/>
  <c r="C681" i="1" s="1"/>
  <c r="A684" i="1"/>
  <c r="B684" i="1" s="1"/>
  <c r="C684" i="1" s="1"/>
  <c r="A688" i="1"/>
  <c r="B688" i="1" s="1"/>
  <c r="C688" i="1" s="1"/>
  <c r="A691" i="1"/>
  <c r="B691" i="1" s="1"/>
  <c r="C691" i="1" s="1"/>
  <c r="A645" i="1"/>
  <c r="B645" i="1" s="1"/>
  <c r="C645" i="1" s="1"/>
  <c r="A649" i="1"/>
  <c r="B649" i="1" s="1"/>
  <c r="C649" i="1" s="1"/>
  <c r="A652" i="1"/>
  <c r="B652" i="1" s="1"/>
  <c r="C652" i="1" s="1"/>
  <c r="A656" i="1"/>
  <c r="B656" i="1" s="1"/>
  <c r="C656" i="1" s="1"/>
  <c r="A659" i="1"/>
  <c r="A661" i="1"/>
  <c r="B661" i="1" s="1"/>
  <c r="C661" i="1" s="1"/>
  <c r="A668" i="1"/>
  <c r="B668" i="1" s="1"/>
  <c r="C668" i="1" s="1"/>
  <c r="A671" i="1"/>
  <c r="B671" i="1" s="1"/>
  <c r="C671" i="1" s="1"/>
  <c r="A674" i="1"/>
  <c r="B674" i="1" s="1"/>
  <c r="C674" i="1" s="1"/>
  <c r="A678" i="1"/>
  <c r="B678" i="1" s="1"/>
  <c r="C678" i="1" s="1"/>
  <c r="A685" i="1"/>
  <c r="B685" i="1" s="1"/>
  <c r="C685" i="1" s="1"/>
  <c r="A689" i="1"/>
  <c r="B689" i="1" s="1"/>
  <c r="C689" i="1" s="1"/>
  <c r="A692" i="1"/>
  <c r="B692" i="1" s="1"/>
  <c r="C692" i="1" s="1"/>
  <c r="A559" i="1"/>
  <c r="B559" i="1" s="1"/>
  <c r="A540" i="1"/>
  <c r="B540" i="1" s="1"/>
  <c r="A528" i="1"/>
  <c r="B528" i="1" s="1"/>
  <c r="A518" i="1"/>
  <c r="B518" i="1" s="1"/>
  <c r="A556" i="1"/>
  <c r="B556" i="1" s="1"/>
  <c r="A553" i="1"/>
  <c r="B553" i="1" s="1"/>
  <c r="A550" i="1"/>
  <c r="B550" i="1" s="1"/>
  <c r="A537" i="1"/>
  <c r="B537" i="1" s="1"/>
  <c r="A534" i="1"/>
  <c r="B534" i="1" s="1"/>
  <c r="A531" i="1"/>
  <c r="B531" i="1" s="1"/>
  <c r="A524" i="1"/>
  <c r="B524" i="1" s="1"/>
  <c r="A521" i="1"/>
  <c r="B521" i="1" s="1"/>
  <c r="A568" i="1"/>
  <c r="B568" i="1" s="1"/>
  <c r="C568" i="1" s="1"/>
  <c r="A565" i="1"/>
  <c r="B565" i="1" s="1"/>
  <c r="A562" i="1"/>
  <c r="B562" i="1" s="1"/>
  <c r="A546" i="1"/>
  <c r="B546" i="1" s="1"/>
  <c r="A543" i="1"/>
  <c r="B543" i="1" s="1"/>
  <c r="K696" i="1"/>
  <c r="L696" i="1" s="1"/>
  <c r="K691" i="1"/>
  <c r="L691" i="1" s="1"/>
  <c r="K690" i="1"/>
  <c r="L690" i="1" s="1"/>
  <c r="K689" i="1"/>
  <c r="L689" i="1" s="1"/>
  <c r="K688" i="1"/>
  <c r="L688" i="1" s="1"/>
  <c r="K687" i="1"/>
  <c r="L687" i="1" s="1"/>
  <c r="K686" i="1"/>
  <c r="L686" i="1" s="1"/>
  <c r="K685" i="1"/>
  <c r="L685" i="1" s="1"/>
  <c r="K684" i="1"/>
  <c r="L684" i="1" s="1"/>
  <c r="K682" i="1"/>
  <c r="L682" i="1" s="1"/>
  <c r="K681" i="1"/>
  <c r="L681" i="1" s="1"/>
  <c r="K680" i="1"/>
  <c r="L680" i="1" s="1"/>
  <c r="K679" i="1"/>
  <c r="L679" i="1" s="1"/>
  <c r="K678" i="1"/>
  <c r="L678" i="1" s="1"/>
  <c r="K677" i="1"/>
  <c r="L677" i="1" s="1"/>
  <c r="K676" i="1"/>
  <c r="L676" i="1" s="1"/>
  <c r="K675" i="1"/>
  <c r="L675" i="1" s="1"/>
  <c r="K674" i="1"/>
  <c r="L674" i="1" s="1"/>
  <c r="K673" i="1"/>
  <c r="L673" i="1" s="1"/>
  <c r="K672" i="1"/>
  <c r="L672" i="1" s="1"/>
  <c r="K671" i="1"/>
  <c r="K670" i="1"/>
  <c r="L670" i="1" s="1"/>
  <c r="K669" i="1"/>
  <c r="L669" i="1" s="1"/>
  <c r="K668" i="1"/>
  <c r="L668" i="1" s="1"/>
  <c r="K667" i="1"/>
  <c r="L667" i="1" s="1"/>
  <c r="K666" i="1"/>
  <c r="L666" i="1" s="1"/>
  <c r="K665" i="1"/>
  <c r="L665" i="1" s="1"/>
  <c r="K664" i="1"/>
  <c r="L664" i="1" s="1"/>
  <c r="K663" i="1"/>
  <c r="L663" i="1" s="1"/>
  <c r="K662" i="1"/>
  <c r="L662" i="1" s="1"/>
  <c r="K661" i="1"/>
  <c r="L661" i="1" s="1"/>
  <c r="K660" i="1"/>
  <c r="L660" i="1" s="1"/>
  <c r="K659" i="1"/>
  <c r="L659" i="1" s="1"/>
  <c r="K658" i="1"/>
  <c r="L658" i="1" s="1"/>
  <c r="K657" i="1"/>
  <c r="L657" i="1" s="1"/>
  <c r="K656" i="1"/>
  <c r="L656" i="1" s="1"/>
  <c r="K655" i="1"/>
  <c r="L655" i="1" s="1"/>
  <c r="K654" i="1"/>
  <c r="L654" i="1" s="1"/>
  <c r="K653" i="1"/>
  <c r="L653" i="1" s="1"/>
  <c r="K652" i="1"/>
  <c r="L652" i="1" s="1"/>
  <c r="K651" i="1"/>
  <c r="L651" i="1" s="1"/>
  <c r="K650" i="1"/>
  <c r="K649" i="1"/>
  <c r="L649" i="1" s="1"/>
  <c r="K648" i="1"/>
  <c r="L648" i="1" s="1"/>
  <c r="K647" i="1"/>
  <c r="L647" i="1" s="1"/>
  <c r="K646" i="1"/>
  <c r="L646" i="1" s="1"/>
  <c r="K645" i="1"/>
  <c r="L645" i="1" s="1"/>
  <c r="K644" i="1"/>
  <c r="L644" i="1" s="1"/>
  <c r="K643" i="1"/>
  <c r="K642" i="1"/>
  <c r="L642" i="1" s="1"/>
  <c r="K641" i="1"/>
  <c r="L641" i="1" s="1"/>
  <c r="K640" i="1"/>
  <c r="L640" i="1" s="1"/>
  <c r="K639" i="1"/>
  <c r="L639" i="1" s="1"/>
  <c r="K638" i="1"/>
  <c r="K637" i="1"/>
  <c r="L637" i="1" s="1"/>
  <c r="K636" i="1"/>
  <c r="L636" i="1" s="1"/>
  <c r="K635" i="1"/>
  <c r="L635" i="1" s="1"/>
  <c r="K634" i="1"/>
  <c r="L634" i="1" s="1"/>
  <c r="K633" i="1"/>
  <c r="L633" i="1" s="1"/>
  <c r="K632" i="1"/>
  <c r="L632" i="1" s="1"/>
  <c r="K631" i="1"/>
  <c r="K630" i="1"/>
  <c r="L630" i="1" s="1"/>
  <c r="K629" i="1"/>
  <c r="L629" i="1" s="1"/>
  <c r="K628" i="1"/>
  <c r="L628" i="1" s="1"/>
  <c r="K627" i="1"/>
  <c r="L627" i="1" s="1"/>
  <c r="K626" i="1"/>
  <c r="L626" i="1" s="1"/>
  <c r="K625" i="1"/>
  <c r="L625" i="1" s="1"/>
  <c r="K624" i="1"/>
  <c r="L624" i="1" s="1"/>
  <c r="K623" i="1"/>
  <c r="L623" i="1" s="1"/>
  <c r="K622" i="1"/>
  <c r="L622" i="1" s="1"/>
  <c r="K621" i="1"/>
  <c r="L621" i="1" s="1"/>
  <c r="K620" i="1"/>
  <c r="L620" i="1" s="1"/>
  <c r="K619" i="1"/>
  <c r="L619" i="1" s="1"/>
  <c r="K618" i="1"/>
  <c r="L618" i="1" s="1"/>
  <c r="K617" i="1"/>
  <c r="L617" i="1" s="1"/>
  <c r="K616" i="1"/>
  <c r="K615" i="1"/>
  <c r="L615" i="1" s="1"/>
  <c r="K614" i="1"/>
  <c r="L614" i="1" s="1"/>
  <c r="K613" i="1"/>
  <c r="L613" i="1" s="1"/>
  <c r="K612" i="1"/>
  <c r="L612" i="1" s="1"/>
  <c r="K611" i="1"/>
  <c r="L611" i="1" s="1"/>
  <c r="K610" i="1"/>
  <c r="L610" i="1" s="1"/>
  <c r="K609" i="1"/>
  <c r="L609" i="1" s="1"/>
  <c r="K608" i="1"/>
  <c r="L608" i="1" s="1"/>
  <c r="K607" i="1"/>
  <c r="L607" i="1" s="1"/>
  <c r="K606" i="1"/>
  <c r="K605" i="1"/>
  <c r="L605" i="1" s="1"/>
  <c r="K604" i="1"/>
  <c r="L604" i="1" s="1"/>
  <c r="K603" i="1"/>
  <c r="L603" i="1" s="1"/>
  <c r="K602" i="1"/>
  <c r="L602" i="1" s="1"/>
  <c r="K601" i="1"/>
  <c r="L601" i="1" s="1"/>
  <c r="K600" i="1"/>
  <c r="L600" i="1" s="1"/>
  <c r="K599" i="1"/>
  <c r="L599" i="1" s="1"/>
  <c r="K598" i="1"/>
  <c r="L598" i="1" s="1"/>
  <c r="K597" i="1"/>
  <c r="L597" i="1" s="1"/>
  <c r="K596" i="1"/>
  <c r="L596" i="1" s="1"/>
  <c r="K595" i="1"/>
  <c r="L595" i="1" s="1"/>
  <c r="K594" i="1"/>
  <c r="L594" i="1" s="1"/>
  <c r="K593" i="1"/>
  <c r="L593" i="1" s="1"/>
  <c r="K592" i="1"/>
  <c r="L592" i="1" s="1"/>
  <c r="K591" i="1"/>
  <c r="L591" i="1" s="1"/>
  <c r="K590" i="1"/>
  <c r="L590" i="1" s="1"/>
  <c r="K589" i="1"/>
  <c r="L589" i="1" s="1"/>
  <c r="K588" i="1"/>
  <c r="L588" i="1" s="1"/>
  <c r="K587" i="1"/>
  <c r="L587" i="1" s="1"/>
  <c r="K586" i="1"/>
  <c r="L586" i="1" s="1"/>
  <c r="K585" i="1"/>
  <c r="L585" i="1" s="1"/>
  <c r="K584" i="1"/>
  <c r="L584" i="1" s="1"/>
  <c r="K583" i="1"/>
  <c r="L583" i="1" s="1"/>
  <c r="K582" i="1"/>
  <c r="L582" i="1" s="1"/>
  <c r="K581" i="1"/>
  <c r="L581" i="1" s="1"/>
  <c r="K580" i="1"/>
  <c r="L580" i="1" s="1"/>
  <c r="K579" i="1"/>
  <c r="K578" i="1"/>
  <c r="L578" i="1" s="1"/>
  <c r="K577" i="1"/>
  <c r="L577" i="1" s="1"/>
  <c r="K576" i="1"/>
  <c r="L576" i="1" s="1"/>
  <c r="K575" i="1"/>
  <c r="L575" i="1" s="1"/>
  <c r="K574" i="1"/>
  <c r="K573" i="1"/>
  <c r="K572" i="1"/>
  <c r="L572" i="1" s="1"/>
  <c r="K571" i="1"/>
  <c r="L571" i="1" s="1"/>
  <c r="K569" i="1"/>
  <c r="L569" i="1" s="1"/>
  <c r="L568" i="1"/>
  <c r="K568" i="1"/>
  <c r="L567" i="1"/>
  <c r="K567" i="1"/>
  <c r="L566" i="1"/>
  <c r="K566" i="1"/>
  <c r="L565" i="1"/>
  <c r="K565" i="1"/>
  <c r="K564" i="1"/>
  <c r="L564" i="1"/>
  <c r="L563" i="1"/>
  <c r="K563" i="1"/>
  <c r="L562" i="1"/>
  <c r="K562" i="1"/>
  <c r="K561" i="1"/>
  <c r="L561" i="1"/>
  <c r="L560" i="1"/>
  <c r="K560" i="1"/>
  <c r="L559" i="1"/>
  <c r="K559" i="1"/>
  <c r="K558" i="1"/>
  <c r="L558" i="1"/>
  <c r="K557" i="1"/>
  <c r="L556" i="1"/>
  <c r="K556" i="1"/>
  <c r="K555" i="1"/>
  <c r="L555" i="1"/>
  <c r="L554" i="1"/>
  <c r="K554" i="1"/>
  <c r="L553" i="1"/>
  <c r="K553" i="1"/>
  <c r="K552" i="1"/>
  <c r="L552" i="1"/>
  <c r="K551" i="1"/>
  <c r="L550" i="1"/>
  <c r="K550" i="1"/>
  <c r="L549" i="1"/>
  <c r="K548" i="1"/>
  <c r="L547" i="1"/>
  <c r="K547" i="1"/>
  <c r="L546" i="1"/>
  <c r="K546" i="1"/>
  <c r="L544" i="1"/>
  <c r="K544" i="1"/>
  <c r="L543" i="1"/>
  <c r="K543" i="1"/>
  <c r="K542" i="1"/>
  <c r="L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K520" i="1"/>
  <c r="L520" i="1"/>
  <c r="L519" i="1"/>
  <c r="K519" i="1"/>
  <c r="L518" i="1"/>
  <c r="K518" i="1"/>
  <c r="K517" i="1"/>
  <c r="L517" i="1"/>
  <c r="L516" i="1"/>
  <c r="K516" i="1"/>
  <c r="L515" i="1"/>
  <c r="K515" i="1"/>
  <c r="L514" i="1"/>
  <c r="L513" i="1"/>
  <c r="K513" i="1"/>
  <c r="L512" i="1"/>
  <c r="K512" i="1"/>
  <c r="K511" i="1"/>
  <c r="L511" i="1"/>
  <c r="K509" i="1"/>
  <c r="L509" i="1" s="1"/>
  <c r="K508" i="1"/>
  <c r="L508" i="1" s="1"/>
  <c r="K507" i="1"/>
  <c r="L507" i="1" s="1"/>
  <c r="K506" i="1"/>
  <c r="L506" i="1" s="1"/>
  <c r="K505" i="1"/>
  <c r="L505" i="1" s="1"/>
  <c r="K504" i="1"/>
  <c r="L504" i="1" s="1"/>
  <c r="K503" i="1"/>
  <c r="L503" i="1" s="1"/>
  <c r="K502" i="1"/>
  <c r="L502" i="1" s="1"/>
  <c r="K501" i="1"/>
  <c r="L501" i="1" s="1"/>
  <c r="K500" i="1"/>
  <c r="L500" i="1" s="1"/>
  <c r="K499" i="1"/>
  <c r="L499" i="1" s="1"/>
  <c r="K498" i="1"/>
  <c r="L498" i="1" s="1"/>
  <c r="K497" i="1"/>
  <c r="L497" i="1" s="1"/>
  <c r="K496" i="1"/>
  <c r="L496" i="1" s="1"/>
  <c r="K495" i="1"/>
  <c r="L495" i="1" s="1"/>
  <c r="K494" i="1"/>
  <c r="L494" i="1" s="1"/>
  <c r="K493" i="1"/>
  <c r="L493" i="1" s="1"/>
  <c r="K491" i="1"/>
  <c r="L491" i="1" s="1"/>
  <c r="K490" i="1"/>
  <c r="L490" i="1" s="1"/>
  <c r="K489" i="1"/>
  <c r="L489" i="1" s="1"/>
  <c r="K488" i="1"/>
  <c r="L488" i="1" s="1"/>
  <c r="K487" i="1"/>
  <c r="L487" i="1" s="1"/>
  <c r="K486" i="1"/>
  <c r="L486" i="1" s="1"/>
  <c r="K485" i="1"/>
  <c r="L485" i="1" s="1"/>
  <c r="K484" i="1"/>
  <c r="L484" i="1" s="1"/>
  <c r="K483" i="1"/>
  <c r="L483" i="1" s="1"/>
  <c r="K481" i="1"/>
  <c r="L481" i="1" s="1"/>
  <c r="K480" i="1"/>
  <c r="L480" i="1" s="1"/>
  <c r="K479" i="1"/>
  <c r="L479" i="1" s="1"/>
  <c r="K478" i="1"/>
  <c r="L478" i="1" s="1"/>
  <c r="K477" i="1"/>
  <c r="L477" i="1" s="1"/>
  <c r="K475" i="1"/>
  <c r="L475" i="1" s="1"/>
  <c r="K474" i="1"/>
  <c r="L474" i="1" s="1"/>
  <c r="K473" i="1"/>
  <c r="L473" i="1" s="1"/>
  <c r="K472" i="1"/>
  <c r="L472" i="1" s="1"/>
  <c r="K471" i="1"/>
  <c r="L471" i="1" s="1"/>
  <c r="K470" i="1"/>
  <c r="L470" i="1" s="1"/>
  <c r="K469" i="1"/>
  <c r="L469" i="1" s="1"/>
  <c r="K468" i="1"/>
  <c r="L468" i="1" s="1"/>
  <c r="K467" i="1"/>
  <c r="L467" i="1" s="1"/>
  <c r="K466" i="1"/>
  <c r="L466" i="1" s="1"/>
  <c r="K465" i="1"/>
  <c r="L465" i="1" s="1"/>
  <c r="K464" i="1"/>
  <c r="L464" i="1" s="1"/>
  <c r="K463" i="1"/>
  <c r="L463" i="1" s="1"/>
  <c r="K462" i="1"/>
  <c r="L462" i="1" s="1"/>
  <c r="K461" i="1"/>
  <c r="L461" i="1" s="1"/>
  <c r="K460" i="1"/>
  <c r="L460" i="1" s="1"/>
  <c r="K459" i="1"/>
  <c r="L459" i="1" s="1"/>
  <c r="K458" i="1"/>
  <c r="L458" i="1" s="1"/>
  <c r="K457" i="1"/>
  <c r="L457" i="1" s="1"/>
  <c r="K456" i="1"/>
  <c r="L456" i="1" s="1"/>
  <c r="K455" i="1"/>
  <c r="L455" i="1" s="1"/>
  <c r="K454" i="1"/>
  <c r="L454" i="1" s="1"/>
  <c r="K453" i="1"/>
  <c r="L453" i="1" s="1"/>
  <c r="K451" i="1"/>
  <c r="L451" i="1" s="1"/>
  <c r="K450" i="1"/>
  <c r="L450" i="1" s="1"/>
  <c r="K449" i="1"/>
  <c r="L449" i="1" s="1"/>
  <c r="K447" i="1"/>
  <c r="L447" i="1" s="1"/>
  <c r="K446" i="1"/>
  <c r="L446" i="1" s="1"/>
  <c r="K445" i="1"/>
  <c r="L445" i="1" s="1"/>
  <c r="K444" i="1"/>
  <c r="L444" i="1" s="1"/>
  <c r="K443" i="1"/>
  <c r="L443" i="1" s="1"/>
  <c r="K442" i="1"/>
  <c r="L442" i="1" s="1"/>
  <c r="K440" i="1"/>
  <c r="L440" i="1" s="1"/>
  <c r="K439" i="1"/>
  <c r="L439" i="1" s="1"/>
  <c r="K438" i="1"/>
  <c r="L438" i="1" s="1"/>
  <c r="K437" i="1"/>
  <c r="L437" i="1" s="1"/>
  <c r="K436" i="1"/>
  <c r="L436" i="1" s="1"/>
  <c r="K435" i="1"/>
  <c r="L435" i="1" s="1"/>
  <c r="K434" i="1"/>
  <c r="L434" i="1" s="1"/>
  <c r="K433" i="1"/>
  <c r="L433" i="1" s="1"/>
  <c r="K432" i="1"/>
  <c r="L432" i="1" s="1"/>
  <c r="K431" i="1"/>
  <c r="L431" i="1" s="1"/>
  <c r="K430" i="1"/>
  <c r="L430" i="1" s="1"/>
  <c r="K429" i="1"/>
  <c r="L429" i="1" s="1"/>
  <c r="K428" i="1"/>
  <c r="L428" i="1" s="1"/>
  <c r="K427" i="1"/>
  <c r="L427" i="1" s="1"/>
  <c r="K426" i="1"/>
  <c r="L426" i="1" s="1"/>
  <c r="K425" i="1"/>
  <c r="L425" i="1" s="1"/>
  <c r="K424" i="1"/>
  <c r="L424" i="1" s="1"/>
  <c r="K423" i="1"/>
  <c r="L423" i="1" s="1"/>
  <c r="K421" i="1"/>
  <c r="L421" i="1" s="1"/>
  <c r="K420" i="1"/>
  <c r="L420" i="1" s="1"/>
  <c r="K419" i="1"/>
  <c r="L419" i="1" s="1"/>
  <c r="K418" i="1"/>
  <c r="L418" i="1" s="1"/>
  <c r="K417" i="1"/>
  <c r="L417" i="1" s="1"/>
  <c r="K416" i="1"/>
  <c r="L416" i="1" s="1"/>
  <c r="K415" i="1"/>
  <c r="L415" i="1" s="1"/>
  <c r="K414" i="1"/>
  <c r="L414" i="1" s="1"/>
  <c r="K413" i="1"/>
  <c r="L413" i="1" s="1"/>
  <c r="K412" i="1"/>
  <c r="L412" i="1" s="1"/>
  <c r="K411" i="1"/>
  <c r="L411" i="1" s="1"/>
  <c r="K410" i="1"/>
  <c r="L410" i="1" s="1"/>
  <c r="K409" i="1"/>
  <c r="L409" i="1" s="1"/>
  <c r="K408" i="1"/>
  <c r="L408" i="1" s="1"/>
  <c r="K407" i="1"/>
  <c r="L407" i="1" s="1"/>
  <c r="K406" i="1"/>
  <c r="K405" i="1"/>
  <c r="L405" i="1" s="1"/>
  <c r="K404" i="1"/>
  <c r="L404" i="1" s="1"/>
  <c r="K403" i="1"/>
  <c r="L403" i="1" s="1"/>
  <c r="K402" i="1"/>
  <c r="L402" i="1" s="1"/>
  <c r="K401" i="1"/>
  <c r="L401" i="1" s="1"/>
  <c r="K400" i="1"/>
  <c r="L400" i="1" s="1"/>
  <c r="K399" i="1"/>
  <c r="L399" i="1" s="1"/>
  <c r="K398" i="1"/>
  <c r="L398" i="1" s="1"/>
  <c r="K396" i="1"/>
  <c r="L396" i="1" s="1"/>
  <c r="K395" i="1"/>
  <c r="L395" i="1" s="1"/>
  <c r="K394" i="1"/>
  <c r="L394" i="1" s="1"/>
  <c r="K393" i="1"/>
  <c r="L393" i="1" s="1"/>
  <c r="K392" i="1"/>
  <c r="L392" i="1" s="1"/>
  <c r="K390" i="1"/>
  <c r="L390" i="1" s="1"/>
  <c r="K389" i="1"/>
  <c r="L389" i="1" s="1"/>
  <c r="K388" i="1"/>
  <c r="L388" i="1" s="1"/>
  <c r="K387" i="1"/>
  <c r="L387" i="1" s="1"/>
  <c r="K386" i="1"/>
  <c r="L386" i="1" s="1"/>
  <c r="K385" i="1"/>
  <c r="L385" i="1" s="1"/>
  <c r="K384" i="1"/>
  <c r="L384" i="1" s="1"/>
  <c r="K383" i="1"/>
  <c r="L383" i="1" s="1"/>
  <c r="K382" i="1"/>
  <c r="L382" i="1" s="1"/>
  <c r="K381" i="1"/>
  <c r="L381" i="1" s="1"/>
  <c r="K380" i="1"/>
  <c r="L380" i="1" s="1"/>
  <c r="K379" i="1"/>
  <c r="L379" i="1" s="1"/>
  <c r="K378" i="1"/>
  <c r="L378" i="1" s="1"/>
  <c r="K377" i="1"/>
  <c r="L377" i="1" s="1"/>
  <c r="K376" i="1"/>
  <c r="L376" i="1" s="1"/>
  <c r="K375" i="1"/>
  <c r="L375" i="1" s="1"/>
  <c r="K374" i="1"/>
  <c r="L374" i="1" s="1"/>
  <c r="K373" i="1"/>
  <c r="L373" i="1" s="1"/>
  <c r="K372" i="1"/>
  <c r="L372" i="1" s="1"/>
  <c r="K371" i="1"/>
  <c r="L371" i="1" s="1"/>
  <c r="K370" i="1"/>
  <c r="L370" i="1" s="1"/>
  <c r="K369" i="1"/>
  <c r="L369" i="1" s="1"/>
  <c r="K368" i="1"/>
  <c r="L368" i="1" s="1"/>
  <c r="K367" i="1"/>
  <c r="L367" i="1" s="1"/>
  <c r="K366" i="1"/>
  <c r="L366" i="1" s="1"/>
  <c r="K365" i="1"/>
  <c r="L365" i="1" s="1"/>
  <c r="K364" i="1"/>
  <c r="L364" i="1" s="1"/>
  <c r="K363" i="1"/>
  <c r="L363" i="1" s="1"/>
  <c r="K362" i="1"/>
  <c r="L362" i="1" s="1"/>
  <c r="K361" i="1"/>
  <c r="L361" i="1" s="1"/>
  <c r="K360" i="1"/>
  <c r="L360" i="1" s="1"/>
  <c r="K359" i="1"/>
  <c r="L359" i="1" s="1"/>
  <c r="K358" i="1"/>
  <c r="L358" i="1" s="1"/>
  <c r="K357" i="1"/>
  <c r="L357" i="1" s="1"/>
  <c r="K356" i="1"/>
  <c r="L356" i="1" s="1"/>
  <c r="K355" i="1"/>
  <c r="L355" i="1" s="1"/>
  <c r="K354" i="1"/>
  <c r="L354" i="1" s="1"/>
  <c r="K353" i="1"/>
  <c r="L353" i="1" s="1"/>
  <c r="K352" i="1"/>
  <c r="L352" i="1" s="1"/>
  <c r="K351" i="1"/>
  <c r="K350" i="1"/>
  <c r="L350" i="1" s="1"/>
  <c r="K349" i="1"/>
  <c r="L349" i="1" s="1"/>
  <c r="K348" i="1"/>
  <c r="L348" i="1" s="1"/>
  <c r="K347" i="1"/>
  <c r="L347" i="1" s="1"/>
  <c r="K346" i="1"/>
  <c r="L346" i="1" s="1"/>
  <c r="K345" i="1"/>
  <c r="L345" i="1" s="1"/>
  <c r="K344" i="1"/>
  <c r="L344" i="1" s="1"/>
  <c r="K343" i="1"/>
  <c r="L343" i="1" s="1"/>
  <c r="K342" i="1"/>
  <c r="L342" i="1" s="1"/>
  <c r="K341" i="1"/>
  <c r="L341" i="1" s="1"/>
  <c r="K340" i="1"/>
  <c r="L340" i="1" s="1"/>
  <c r="K339" i="1"/>
  <c r="L339" i="1" s="1"/>
  <c r="K338" i="1"/>
  <c r="L338" i="1" s="1"/>
  <c r="K337" i="1"/>
  <c r="L337" i="1" s="1"/>
  <c r="K336" i="1"/>
  <c r="L336" i="1" s="1"/>
  <c r="K335" i="1"/>
  <c r="L335" i="1" s="1"/>
  <c r="K334" i="1"/>
  <c r="L334" i="1" s="1"/>
  <c r="K333" i="1"/>
  <c r="L333" i="1" s="1"/>
  <c r="K332" i="1"/>
  <c r="L332" i="1" s="1"/>
  <c r="K331" i="1"/>
  <c r="L331" i="1" s="1"/>
  <c r="K330" i="1"/>
  <c r="L330" i="1" s="1"/>
  <c r="K329" i="1"/>
  <c r="L329" i="1" s="1"/>
  <c r="K328" i="1"/>
  <c r="L328" i="1" s="1"/>
  <c r="K327" i="1"/>
  <c r="L327" i="1" s="1"/>
  <c r="K326" i="1"/>
  <c r="L326" i="1" s="1"/>
  <c r="K325" i="1"/>
  <c r="L325" i="1" s="1"/>
  <c r="K324" i="1"/>
  <c r="L324" i="1" s="1"/>
  <c r="K323" i="1"/>
  <c r="L323" i="1" s="1"/>
  <c r="K322" i="1"/>
  <c r="L322" i="1" s="1"/>
  <c r="K321" i="1"/>
  <c r="L321" i="1" s="1"/>
  <c r="K320" i="1"/>
  <c r="L320" i="1" s="1"/>
  <c r="K319" i="1"/>
  <c r="L319" i="1" s="1"/>
  <c r="K318" i="1"/>
  <c r="L318" i="1" s="1"/>
  <c r="K317" i="1"/>
  <c r="L317" i="1" s="1"/>
  <c r="K316" i="1"/>
  <c r="L316" i="1" s="1"/>
  <c r="K315" i="1"/>
  <c r="L315" i="1" s="1"/>
  <c r="K314" i="1"/>
  <c r="L314" i="1" s="1"/>
  <c r="K313" i="1"/>
  <c r="L313" i="1" s="1"/>
  <c r="K312" i="1"/>
  <c r="L312" i="1" s="1"/>
  <c r="K311" i="1"/>
  <c r="L311" i="1" s="1"/>
  <c r="K310" i="1"/>
  <c r="L310" i="1" s="1"/>
  <c r="K309" i="1"/>
  <c r="L309" i="1" s="1"/>
  <c r="K308" i="1"/>
  <c r="L308" i="1" s="1"/>
  <c r="K307" i="1"/>
  <c r="L307" i="1" s="1"/>
  <c r="K306" i="1"/>
  <c r="L306" i="1" s="1"/>
  <c r="K305" i="1"/>
  <c r="L305" i="1" s="1"/>
  <c r="K304" i="1"/>
  <c r="L304" i="1" s="1"/>
  <c r="K303" i="1"/>
  <c r="L303" i="1" s="1"/>
  <c r="K302" i="1"/>
  <c r="L302" i="1" s="1"/>
  <c r="K301" i="1"/>
  <c r="L301" i="1" s="1"/>
  <c r="K300" i="1"/>
  <c r="L300" i="1" s="1"/>
  <c r="K299" i="1"/>
  <c r="L299" i="1" s="1"/>
  <c r="K298" i="1"/>
  <c r="L298" i="1" s="1"/>
  <c r="K297" i="1"/>
  <c r="L297" i="1" s="1"/>
  <c r="K296" i="1"/>
  <c r="L296" i="1" s="1"/>
  <c r="K295" i="1"/>
  <c r="L295" i="1" s="1"/>
  <c r="K294" i="1"/>
  <c r="L294" i="1" s="1"/>
  <c r="K293" i="1"/>
  <c r="L293" i="1" s="1"/>
  <c r="K292" i="1"/>
  <c r="L292" i="1" s="1"/>
  <c r="K291" i="1"/>
  <c r="L291" i="1" s="1"/>
  <c r="K290" i="1"/>
  <c r="L290" i="1" s="1"/>
  <c r="K289" i="1"/>
  <c r="L289" i="1" s="1"/>
  <c r="K288" i="1"/>
  <c r="L288" i="1" s="1"/>
  <c r="K287" i="1"/>
  <c r="L287" i="1" s="1"/>
  <c r="K286" i="1"/>
  <c r="K285" i="1"/>
  <c r="L285" i="1" s="1"/>
  <c r="K284" i="1"/>
  <c r="L284" i="1" s="1"/>
  <c r="K283" i="1"/>
  <c r="L283" i="1" s="1"/>
  <c r="K282" i="1"/>
  <c r="L282" i="1" s="1"/>
  <c r="K281" i="1"/>
  <c r="L281" i="1" s="1"/>
  <c r="K280" i="1"/>
  <c r="L280" i="1" s="1"/>
  <c r="K279" i="1"/>
  <c r="L279" i="1" s="1"/>
  <c r="K278" i="1"/>
  <c r="L278" i="1" s="1"/>
  <c r="K277" i="1"/>
  <c r="L277" i="1" s="1"/>
  <c r="K276" i="1"/>
  <c r="L276" i="1" s="1"/>
  <c r="K275" i="1"/>
  <c r="L275" i="1" s="1"/>
  <c r="K274" i="1"/>
  <c r="L274" i="1" s="1"/>
  <c r="K273" i="1"/>
  <c r="L273" i="1" s="1"/>
  <c r="K272" i="1"/>
  <c r="L272" i="1" s="1"/>
  <c r="K271" i="1"/>
  <c r="L271" i="1" s="1"/>
  <c r="K270" i="1"/>
  <c r="L270" i="1" s="1"/>
  <c r="K269" i="1"/>
  <c r="L269" i="1" s="1"/>
  <c r="K268" i="1"/>
  <c r="L268" i="1" s="1"/>
  <c r="K267" i="1"/>
  <c r="L267" i="1" s="1"/>
  <c r="K266" i="1"/>
  <c r="L266" i="1" s="1"/>
  <c r="K265" i="1"/>
  <c r="L265" i="1" s="1"/>
  <c r="K264" i="1"/>
  <c r="L264" i="1" s="1"/>
  <c r="K263" i="1"/>
  <c r="L263" i="1" s="1"/>
  <c r="K262" i="1"/>
  <c r="L262" i="1" s="1"/>
  <c r="K261" i="1"/>
  <c r="L261" i="1" s="1"/>
  <c r="K260" i="1"/>
  <c r="L260" i="1" s="1"/>
  <c r="K259" i="1"/>
  <c r="L259" i="1" s="1"/>
  <c r="K258" i="1"/>
  <c r="L258" i="1" s="1"/>
  <c r="K257" i="1"/>
  <c r="L257" i="1" s="1"/>
  <c r="K256" i="1"/>
  <c r="L256" i="1" s="1"/>
  <c r="K255" i="1"/>
  <c r="L255" i="1" s="1"/>
  <c r="K254" i="1"/>
  <c r="L254" i="1" s="1"/>
  <c r="K253" i="1"/>
  <c r="L253" i="1" s="1"/>
  <c r="K252" i="1"/>
  <c r="L252" i="1" s="1"/>
  <c r="K251" i="1"/>
  <c r="L251" i="1" s="1"/>
  <c r="K250" i="1"/>
  <c r="L250" i="1" s="1"/>
  <c r="K249" i="1"/>
  <c r="L249" i="1" s="1"/>
  <c r="K248" i="1"/>
  <c r="L248" i="1" s="1"/>
  <c r="K247" i="1"/>
  <c r="L247" i="1" s="1"/>
  <c r="K246" i="1"/>
  <c r="L246" i="1" s="1"/>
  <c r="K245" i="1"/>
  <c r="K244" i="1"/>
  <c r="L244" i="1" s="1"/>
  <c r="K243" i="1"/>
  <c r="L243" i="1" s="1"/>
  <c r="K242" i="1"/>
  <c r="L242" i="1" s="1"/>
  <c r="K241" i="1"/>
  <c r="L241" i="1" s="1"/>
  <c r="K240" i="1"/>
  <c r="L240" i="1" s="1"/>
  <c r="K239" i="1"/>
  <c r="L239" i="1" s="1"/>
  <c r="K238" i="1"/>
  <c r="L238" i="1" s="1"/>
  <c r="K237" i="1"/>
  <c r="L237" i="1" s="1"/>
  <c r="K236" i="1"/>
  <c r="L236" i="1" s="1"/>
  <c r="K235" i="1"/>
  <c r="L235" i="1" s="1"/>
  <c r="K234" i="1"/>
  <c r="L234" i="1" s="1"/>
  <c r="K233" i="1"/>
  <c r="L233" i="1" s="1"/>
  <c r="K232" i="1"/>
  <c r="L232" i="1" s="1"/>
  <c r="K231" i="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K132" i="1"/>
  <c r="L132"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1" i="1"/>
  <c r="L91" i="1" s="1"/>
  <c r="K90" i="1"/>
  <c r="L90" i="1" s="1"/>
  <c r="K89" i="1"/>
  <c r="L89" i="1" s="1"/>
  <c r="K88" i="1"/>
  <c r="L88" i="1" s="1"/>
  <c r="K87" i="1"/>
  <c r="L87" i="1" s="1"/>
  <c r="K86" i="1"/>
  <c r="L86" i="1" s="1"/>
  <c r="K85" i="1"/>
  <c r="L85" i="1" s="1"/>
  <c r="K84" i="1"/>
  <c r="L84" i="1" s="1"/>
  <c r="K83" i="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K55" i="1"/>
  <c r="L55" i="1" s="1"/>
  <c r="K54" i="1"/>
  <c r="L54" i="1" s="1"/>
  <c r="K53" i="1"/>
  <c r="L53" i="1" s="1"/>
  <c r="K52" i="1"/>
  <c r="L52" i="1" s="1"/>
  <c r="K51" i="1"/>
  <c r="L51" i="1" s="1"/>
  <c r="K50" i="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K36" i="1"/>
  <c r="L36" i="1" s="1"/>
  <c r="K35" i="1"/>
  <c r="L35" i="1" s="1"/>
  <c r="K34" i="1"/>
  <c r="L34" i="1" s="1"/>
  <c r="K33" i="1"/>
  <c r="L33" i="1" s="1"/>
  <c r="K32" i="1"/>
  <c r="L32" i="1" s="1"/>
  <c r="K31" i="1"/>
  <c r="L31" i="1" s="1"/>
  <c r="K30" i="1"/>
  <c r="L30" i="1" s="1"/>
  <c r="K29" i="1"/>
  <c r="L29" i="1" s="1"/>
  <c r="K28" i="1"/>
  <c r="L28" i="1" s="1"/>
  <c r="K27" i="1"/>
  <c r="K26" i="1"/>
  <c r="L26" i="1" s="1"/>
  <c r="K25" i="1"/>
  <c r="L25" i="1" s="1"/>
  <c r="K24" i="1"/>
  <c r="L24" i="1" s="1"/>
  <c r="K22" i="1"/>
  <c r="L22" i="1" s="1"/>
  <c r="K21" i="1"/>
  <c r="L21" i="1" s="1"/>
  <c r="K20" i="1"/>
  <c r="L20" i="1" s="1"/>
  <c r="K19" i="1"/>
  <c r="L19" i="1" s="1"/>
  <c r="K18" i="1"/>
  <c r="L18" i="1" s="1"/>
  <c r="K17" i="1"/>
  <c r="L17" i="1" s="1"/>
  <c r="K16" i="1"/>
  <c r="C515" i="1" l="1"/>
  <c r="C516" i="1"/>
  <c r="C570" i="1"/>
  <c r="C569" i="1"/>
  <c r="C572" i="1"/>
  <c r="C544" i="1"/>
  <c r="C545" i="1"/>
  <c r="C543" i="1"/>
  <c r="C534" i="1"/>
  <c r="C536" i="1"/>
  <c r="C535" i="1"/>
  <c r="C558" i="1"/>
  <c r="C556" i="1"/>
  <c r="C557" i="1"/>
  <c r="C561" i="1"/>
  <c r="C560" i="1"/>
  <c r="C559" i="1"/>
  <c r="C546" i="1"/>
  <c r="C547" i="1" s="1"/>
  <c r="C548" i="1"/>
  <c r="C522" i="1"/>
  <c r="C523" i="1"/>
  <c r="C521" i="1"/>
  <c r="C539" i="1"/>
  <c r="C538" i="1"/>
  <c r="C537" i="1"/>
  <c r="C520" i="1"/>
  <c r="C519" i="1"/>
  <c r="C518" i="1"/>
  <c r="C563" i="1"/>
  <c r="C562" i="1"/>
  <c r="C564" i="1"/>
  <c r="C524" i="1"/>
  <c r="C527" i="1" s="1"/>
  <c r="C526" i="1"/>
  <c r="C525" i="1"/>
  <c r="C551" i="1"/>
  <c r="C552" i="1"/>
  <c r="C550" i="1"/>
  <c r="C530" i="1"/>
  <c r="C529" i="1"/>
  <c r="C528" i="1"/>
  <c r="C565" i="1"/>
  <c r="C567" i="1"/>
  <c r="C566" i="1"/>
  <c r="C532" i="1"/>
  <c r="C533" i="1"/>
  <c r="C531" i="1"/>
  <c r="C553" i="1"/>
  <c r="C555" i="1"/>
  <c r="C554" i="1"/>
  <c r="C542" i="1"/>
  <c r="C541" i="1"/>
  <c r="C540" i="1"/>
  <c r="K92" i="1"/>
  <c r="L92" i="1" s="1"/>
</calcChain>
</file>

<file path=xl/sharedStrings.xml><?xml version="1.0" encoding="utf-8"?>
<sst xmlns="http://schemas.openxmlformats.org/spreadsheetml/2006/main" count="2523" uniqueCount="1500">
  <si>
    <t>Stt</t>
  </si>
  <si>
    <t>Tên vật tư y tế (Bệnh viện)</t>
  </si>
  <si>
    <t>Tên vật tư y tế (theo giấy phép lưu hành)</t>
  </si>
  <si>
    <t>Tiêu chuẩn chất lượng:
1. FDA hoặc CE hoặc công bố hợp chuẩn EC hoặc CFS...
2. ISO 13485 hoặc ISO 9001...
3. TCVN hoặc TCCS...
4. DĐVN...
5…..</t>
  </si>
  <si>
    <t>Chủng loại (Model/Ký mã hiệu)</t>
  </si>
  <si>
    <t>Số lưu hành hoặc GPNK</t>
  </si>
  <si>
    <t>Hãng sản xuất</t>
  </si>
  <si>
    <t>Nước sản xuất</t>
  </si>
  <si>
    <t>Đơn vị tính</t>
  </si>
  <si>
    <t>Số Lượng</t>
  </si>
  <si>
    <t>Ghi cụ thể những tiêu chuẩn chất lượng đạt được:  ISO 13485; CE; TCCS
…..
…..</t>
  </si>
  <si>
    <t>3.5 Dây truyền, dây dẫn</t>
  </si>
  <si>
    <t>3.7 Túi, lọ và vật tư bao gói khác</t>
  </si>
  <si>
    <t>4.3 Ống nối, dây nối, chạc nối</t>
  </si>
  <si>
    <t>4.4 Catheter</t>
  </si>
  <si>
    <t>7.5 Tiết niệu</t>
  </si>
  <si>
    <t>7.6 Chấn thương, chỉnh hình</t>
  </si>
  <si>
    <t>Dây garo</t>
  </si>
  <si>
    <t>Keo dán da, dán Mesh nội soi N - butyl - 2 - cyano acrylat, màu xanh tím. Tiêu chuẩn FDA, EC, ISO.</t>
  </si>
  <si>
    <t>Gel điện tim</t>
  </si>
  <si>
    <t>Gel siêu âm</t>
  </si>
  <si>
    <t>Tên Công ty:……….</t>
  </si>
  <si>
    <t>Địa chỉ:…………….</t>
  </si>
  <si>
    <t>Mã số thuế:………...</t>
  </si>
  <si>
    <t xml:space="preserve"> Ghi chú:</t>
  </si>
  <si>
    <t>- Hiệu lực/ Thời hạn báo giá:</t>
  </si>
  <si>
    <t>- Mới 100%, sản xuất năm:…</t>
  </si>
  <si>
    <t>- Số điện thoại liên hệ (nếu có).</t>
  </si>
  <si>
    <t>Nhóm 1. Bông, dung dịch sát khuẩn, rửa vết thương</t>
  </si>
  <si>
    <t>1.1. Bông</t>
  </si>
  <si>
    <t>Bông ép sọ não 2x7cmx2 lớp, cản quang</t>
  </si>
  <si>
    <t>Cái</t>
  </si>
  <si>
    <t>5 cái/ gói</t>
  </si>
  <si>
    <t>Bông ép sọ não 2x7cmx2 lớp, cản quang, vô trùng. 
Tiệt trùng bằng khí Ethylene Oxide.
Có sợi cản quang, nên dễ dàng đặt vào và lấy ra sau khi đã sử dụng.
Khả năng thấm hút cao và nhanh.
Bề mặt mịn màng, mềm mại.
Đạt tiêu chuẩn Dược Điển Việt Nam.</t>
  </si>
  <si>
    <t>1.2. Dung dịch sát khuẩn, rửa vết thương</t>
  </si>
  <si>
    <t>5 lít/ Can</t>
  </si>
  <si>
    <t>Nhóm 2. Băng, gạc, vật liệu cầm máu, điều trị các vết thương</t>
  </si>
  <si>
    <t>2.1. Băng</t>
  </si>
  <si>
    <t>2.2 Băng dính</t>
  </si>
  <si>
    <t>2.3 Gạc, băng gạc điều trị các vết tổn thương</t>
  </si>
  <si>
    <t>Bộ dụng cụ chăm sóc vết thương CuraVAC, size L</t>
  </si>
  <si>
    <t>Bộ</t>
  </si>
  <si>
    <t>1 Bộ/ Gói</t>
  </si>
  <si>
    <t>Xốp được thiết kế dạng tổ ong , các kích thước: (10cm x 7,5cm x3,3cm), (18cm x 12,5cm x3,3cm), (26cm x 15cm x3,3cm) và 1 tấm (hoặc 2tấm) opsite kích thước (40cm x30cm).1 cổng hút dịch bằng silicone, tiệt trùng từng chi tiết.
-  Tiêu chuẩn chất lượng:  ISO13485.</t>
  </si>
  <si>
    <t>Bộ dụng cụ chăm sóc vết thương CuraVAC, size M</t>
  </si>
  <si>
    <t>Bộ dụng cụ chăm sóc vết thương CuraVAC, size S</t>
  </si>
  <si>
    <r>
      <t> </t>
    </r>
    <r>
      <rPr>
        <b/>
        <i/>
        <sz val="14"/>
        <color theme="1"/>
        <rFont val="Times New Roman"/>
        <family val="1"/>
      </rPr>
      <t>2.4. Vật liệu cầm máu, điều trị các vết tổn thương</t>
    </r>
  </si>
  <si>
    <t>Dán mi - Băng vô trùng trong suốt không thấm nước</t>
  </si>
  <si>
    <t>Miếng</t>
  </si>
  <si>
    <t>Hộp 100 
Miếng</t>
  </si>
  <si>
    <t xml:space="preserve"> Bao bì plastic đảm bảo vô khuẩn riêng từng miếng băng.
* Lớp film Polyurethane trong suốt chống thấm nước và vi khuẩn xâm nhập, rào cản chống virus có đường kính 27nm hoặc lớn hơn (HIV-1 và HBV).
* Băng trong suốt, giúp quan sát và theo dõi liên tục vùng tiêm và vùng cố định
* Thành phần: Giấy lót phủ Silicon: 5 - 65%.
- Film Polyurethane: 2 - 15%.
- Keo Acrylate : 3 - 30%
Kich thước: 6cm x 7cm
* Miếng băng dính giấy ghi chú ngày dán băng kèm theo và là miếng băng mồi giúp tháo băng ra dễ dàng
* Ứng dụng đa dạng:Băng cố định kim luồn tĩnh mạch ngoại vi, các loại catheter, băng thứ cấp bảo vệ vết thương, Bảo vệ vết bỏng nông, 
làm lớp bảo vệ vùng da có nguy cơ tổn thương
-  Tiêu chuẩn chất lượng:  ISO13485.</t>
  </si>
  <si>
    <t>Miếng cầm máu mũi Microcell</t>
  </si>
  <si>
    <t>1 Miếng/Gói</t>
  </si>
  <si>
    <t>Miếng cầm máu mũi 80 x 20 x 15mm loại có dây, được nén ép trong túi tiệt trùng, có thể cắt định hình theo nhu cầu thực tế. Chất liệu PVA hấp thụ cao. Sử dụng trong phẫu thuật mũi xoang, hốc mũi với tốc độ cầm máu nhanh, thấm hút cực tốt có thể lên tới trên 20 lần trọng lượng ban đầu.
-  Tiêu chuẩn chất lượng:  ISO13485.</t>
  </si>
  <si>
    <t>Xốp cầm máu tự tiêu 7cm x 5cm x 1cm</t>
  </si>
  <si>
    <t>Hộp 12 miếng</t>
  </si>
  <si>
    <t>Xốp cầm máu tự tiêu gelatin 70x50x10mm. Dễ dàng sử dụng. Cầm máu hiệu quả. Độ thấm hút cao lên đến 50 lần trọng lượng của nó. Có thể định hình theo nhu cầu sử dụng. Hấp thụ hoàn toàn 3-4 tuần. Đóng gói tiệt trùng. 
-  Tiêu chuẩn chất lượng:  ISO13485.</t>
  </si>
  <si>
    <t>Miếng cầm máu surgicel 10cmx20cm</t>
  </si>
  <si>
    <t>Gạc cầm máu  10x20cm được sản xuất từ 100% oxy hóa cellulose tái sinh ( 100% oxidized regenerated cellulose) có nguồn gốc thực vật. Cầm máu nhanh, hiệu quả phù hợp sử dụng trong các phẫu thuật khác nhau. Có thể cắt định hình theo nhu cầu sử dụng. Hấp thụ hoàn toàn 2-3 tuần. Đóng gói tiệt trùng hộp 5 miếng. 
-  Tiêu chuẩn chất lượng:  ISO13485.</t>
  </si>
  <si>
    <t>Bonewax (Sáp cầm máu)</t>
  </si>
  <si>
    <t>Gói</t>
  </si>
  <si>
    <t>Hộp/ 12 gói</t>
  </si>
  <si>
    <t>Hỗn hợp sáp ong tinh chế (80%) và isopropyl palmitate (20%). Màu sắc vàng nhạt và có mùi sáp ong đặc chưng.  Cầm máu tốt, hiệu quả, không hấp thụ, vô khuẩn bằng tia Gamma, trọng lượng 2.5g/ miếng. 
-  Tiêu chuẩn chất lượng:  ISO13485., CE</t>
  </si>
  <si>
    <t>Clip cầm máu polymer có khóa (Hem-O-Lok clip) các cỡ</t>
  </si>
  <si>
    <t>6cái/ vỷ</t>
  </si>
  <si>
    <t>Chất liệu polymer không cản quang, Linh hoạt tối ưu
Khóa tối ưu có thể tháo ra nhờ vào hiệu ứng spring. Kẹp tối ưu cung cấp khóa an toàn với dạng móc. Kẹp tối ưu ngăn cản trượt với dạng zigza, Có các kích cỡ: M, ML, L, XL kẹp mạch có đường kính lên đến 10 mm thông qua troca 5 mm; lên đến 16 mm thông qua troca 10 mm.
-  Tiêu chuẩn chất lượng:  ISO13485.</t>
  </si>
  <si>
    <t xml:space="preserve">Clip cầm máu titan các cỡ </t>
  </si>
  <si>
    <t>Clip hình chữ V, rãnh ngang. Các tam giác cắt ngang của chân clip Horizon tối đa hóa sự tiếp xúc bề mặt của clip và hàm dụng cụ , làm cho clip không bị trượt.
Chất liệu Titanium, 
-  Tiêu chuẩn chất lượng:  ISO13485.</t>
  </si>
  <si>
    <t>Bộ dẫn lưu dịch áp lực âm có ống nối kiểu chữ Y</t>
  </si>
  <si>
    <t>Cái/ 1 túi</t>
  </si>
  <si>
    <t>Chất liệu PVC y tế, tạo áp lực với 3 lò xo, có dung tích 400ml, kích thước fr10-fr18. Có van chống trào ngược và khóa ngăn dịch thuận tiện khi thao tác. Ống nối kiểu chữ y, ống dẫn dịch có Trocar đầu trục nhọn gồm 1 điểm 3 mặt
Tiêu chuẩn ISO 13485, CE</t>
  </si>
  <si>
    <t xml:space="preserve">Bộ hút dịch áp lực âm </t>
  </si>
  <si>
    <t>Bộ</t>
  </si>
  <si>
    <t>Thùng 20 bộ</t>
  </si>
  <si>
    <t>Ống dẫn lưu áp lực âm 400ml. Vật liệu PVC/ Stainless Steel. Đường kính ống hút 0.32cm. Chiều dài trocar 12.7cm.
-  Tiêu chuẩn chất lượng:  ISO13485.</t>
  </si>
  <si>
    <t>Nhóm 3. Bơm tiêm, kim tiêm, dây truyền, găng tay và các vật tư y tế sử dụng trong chăm sóc người bệnh</t>
  </si>
  <si>
    <t>3.1. Bơm tiêm</t>
  </si>
  <si>
    <t>Bơm tiêm nhựa 1 ml có kim</t>
  </si>
  <si>
    <t>Thùng/ 4200 cái</t>
  </si>
  <si>
    <t>Bơm làm bằng nhựa PP y tế, trong suốt. Kim sắc, bơm trơn. Không DEHP. HSD: 5 năm
- Sản phẩm được tiệt trùng bằng khí Ethylene Oxide (E.O)
- Đạt tiêu chuẩn ISO, EN ISO, CE.</t>
  </si>
  <si>
    <t>Bơm tiêm nhựa 10 ml có kim</t>
  </si>
  <si>
    <t>Thùng/ 1200 cái</t>
  </si>
  <si>
    <t>Đầu côn hoặc đầu xoắn, được sản xuất từ nhựa y tế nguyên sinh. Pít tông có khía bẻ gãy để hủy. Vô trùng - không độc - không buốt - không gây sốt - không DEHP, Tiệt trùng bằng khí Ethylene Oxide (E.O). Đạt tiêu chuẩn EN ISO 13485: 2016;CE</t>
  </si>
  <si>
    <t xml:space="preserve">Bơm tiêm nhựa 20 ml có kim </t>
  </si>
  <si>
    <t>Thùng/ 800 cái</t>
  </si>
  <si>
    <t>Nhựa y tế nguyên sinh. Pít tông có khía bẻ gãy để hủy. Vô trùng - không độc - không buốt - không gây sốt - không DEHP, Tiệt trùng bằng khí Ethylene Oxide (E.O). Đạt tiêu chuẩn EN ISO 13485: 2016; CE</t>
  </si>
  <si>
    <t>Bơm tiêm nhựa 3ml có kim</t>
  </si>
  <si>
    <t>Thùng/ 3000 Cái</t>
  </si>
  <si>
    <t>Bơm tiêm nhựa 50 ml có kim</t>
  </si>
  <si>
    <t>Thùng/ 400 cái</t>
  </si>
  <si>
    <t>Nhựa y tế nguyên sinh. Pít tông có khía bẻ gãy để hủy. Đốc nhỏ lắp vừa kim tiêm các số. Vô trùng - không độc - không buốt - không gây sốt - không DEHP, Tiệt trùng bằng khí Ethylene Oxide (E.O). Đạt tiêu chuẩn EN ISO 13485: 2016; CE</t>
  </si>
  <si>
    <t>Bơm tiêm nhựa 50 ml không kim</t>
  </si>
  <si>
    <t>Bơm tiêm nhựa 5ml có kim</t>
  </si>
  <si>
    <t>Thùng/ 2000 cái</t>
  </si>
  <si>
    <t>Đầu côn hoặc đầu xoắn, được sản xuất từ nhựa y tế nguyên sinh. Pít tông có khía bẻ gãy để hủy. Vô trùng - không độc - không buốt - không gây sốt - không DEHP, Tiệt trùng bằng khí Ethylene Oxide (E.O). Đạt tiêu chuẩn EN ISO 13485: 2016; CE</t>
  </si>
  <si>
    <t xml:space="preserve">Bơm truyền dịch tự động COOPDECH không PCA (dùng một lần) </t>
  </si>
  <si>
    <t>Cái/ túi</t>
  </si>
  <si>
    <t xml:space="preserve"> - Bơm truyền dịch được làm bằng vật liệu nhựa không Latex tự động bơm liên tục, chính xác và ổn định.
- Thể tích: 200ml/300 ml
 - Có khóa điều chỉnh 3 tốc độ: 2.0/3.0/5.0 ml/giờ; 3.0/5.0/8.0 ml/giờ;
- IQ valve: Cổng bơm thuốc vào là loại van một chiều đảm bảo thuốc không chảy ra ngoài trong khi sử dụng nhưng vẫn có thể lấy thuốc ra ngoài khi cần thiết. 
- Lọc khí: kích thước 0,2 µm tự động loại bỏ tất cả các loại khí trong dung dịch thuốc trước khi vào bệnh nhân.
- Có cân để đo được lượng thuốc trong bơm. 
- Phụ kiện gồm: Bơm, nhãn mác để ghi thông tin, túi đựng bơm. 
- Sản phẩm đạt tiêu chuẩn ISO 13485/CE, tiệt trùng, được đóng gói theo tiêu chuẩn nhà sản xuất.</t>
  </si>
  <si>
    <t>Bơm truyền dịch tự động COOPDECH có PCA (dùng một lần)</t>
  </si>
  <si>
    <t>Bộ/ túi</t>
  </si>
  <si>
    <t>- Bơm truyền dịch được làm bằng vật liệu nhựa không Latex tự động bơm liên tục, chính xác và ổn định.
- Thể tích 120ml, hoạt động độc lập liên tục. 
- Tốc độ nền (basal) 1.0 ml/giờ
- Bơm PCA có thể tích 1ml với thời gian bolus: 10 phút/lần. 
 - IQ valve: Cổng bơm thuốc vào là loại van một chiều đảm bảo thuốc không chảy ra ngoài trong khi sử dụng, và không thể lấy được thuốc ra ngoài. 
- Lọc khí: Có 2 lọc khí 0,2 µm loại bỏ tất các loại khí trong dung dịch thuốc trước khi vào bệnh nhân. 
 - Phụ kiện gồm: Bơm chính, bơm PCA, nhãn mác để ghi thông tin, túi đựng bơm. 
- Sản phẩm 13485/CE, tiệt trùng, được đóng gói theo tiêu chuẩn nhà sản xuất.</t>
  </si>
  <si>
    <t>Bộ bơm tiêm cản quang một nòng 200ml</t>
  </si>
  <si>
    <t>50 bộ/ thùng</t>
  </si>
  <si>
    <t xml:space="preserve">Ống bơm thuốc cản quang  1 nòng 200ml dùng cho máy Medrad Vistron CT. Chịu áp lực cao 355psi, luer lock. Nạp thuốc bằng ống hút nhanh.  Chất liệu Polyethylene Terephthalate an toàn, không DEHP
Bộ đóng gói gồm 1 bơm tiêm đường kính trong 4,75cm, dài 18,47cm, 1 ống hút, 1 dây nối áp chống xoắn dài 150cm, luer lock
Đồng bộ với máy Medrad Vistron CT, có dấu chỉ phát hiện nhanh ống bơm đã được nạp thuốc
- Đạt tiêu chuẩn ISOISO 13485, FDA
Tiệt khuẩn bằng bức xạ ion hóa
</t>
  </si>
  <si>
    <t>Bộ bơm tiêm cản từ hai nòng 65/115ml</t>
  </si>
  <si>
    <t>Ống bơm thuốc cản từ 2 nòng dùng cho máy Medrad Spectris Solaris EP. Chịu áp lực cao 350psi, luer lock. Nạp thuốc bằng spike. Chất liệu Polyethylene Terephthalate an toàn, không DEHP
Bộ đóng gói gồm 1 bơm tiêm cản từ 65ml đường kính trong 2,7cm, 1 bơm tiêm nước muối 115ml đường kính trong 3,6cm, 2 spike, 1 dây nối chữ T chống xoắn dài 150cm, luer lock
Đồng bộ với máy Medrad Spectris Solaris EP, có dấu chỉ phát hiện nhanh ống bơm đã được nạp thuốc
- Đạt tiêu chuẩn ISO 13485, FDA
Tiệt khuẩn bằng bức xạ ion hóa</t>
  </si>
  <si>
    <r>
      <t> </t>
    </r>
    <r>
      <rPr>
        <b/>
        <i/>
        <sz val="14"/>
        <color theme="1"/>
        <rFont val="Times New Roman"/>
        <family val="1"/>
      </rPr>
      <t>3.2. Kim tiêm</t>
    </r>
  </si>
  <si>
    <t>Kim bướm các số 23-25G</t>
  </si>
  <si>
    <t>100 cái/
hộp</t>
  </si>
  <si>
    <t>Kim lấy thuốc các, các cỡ</t>
  </si>
  <si>
    <t>Hộp/ 100 cái</t>
  </si>
  <si>
    <t>Dùng lấy thuốc và máu, độ dài và đường kính kim có nhiều kích cỡ theo tiêu chuẩn quốc tế, độ vát mũi kim góc khoảng 12°. Kim được làm từ thép không rỉ loại, được tráng silicon giúp cho tiêm vào da trơn nhẵn, nhẹ nhàng.. Nguyên liệu không có chất độc hại và chất gây sốt (Pyrogen). Đuôi của kim được mã hóa màu đảm bảo dễ dàng nhận biết kích cỡ của kim khi sử dụng. Kích cỡ: 1.2mm (18GX 1 1/2''); 0.9mm (20GX1 1/2''); 0.8mm (21GX1 1/2''); 0.6 mm (23GX1''); 0.5mm (25G); 0.45mm (26G). 
Tiêu chuẩn ISO 13485: 2016/ EN ISO 13485: 2016</t>
  </si>
  <si>
    <t xml:space="preserve">Kim luồn tĩnh mạch các số </t>
  </si>
  <si>
    <t>100 cái/
Hộp</t>
  </si>
  <si>
    <t>Kim luồn tĩnh mạch có cánh, có cổng bơm thuốc các cỡ 14G, 16G, 17G, 18G, 20G, 22G, 24G. Mũi kim bằng thép không gỉ 304 , thiết kế 03 góc vát, Ống thông Fluorinated ethylene propylene (FEP), có 3 đường cản quang, lưu được trong mạch máu lên đến 96 h, Tiệt trùng bằng Ethylene Oxide.
 Đạt tiêu chuẩn ISO 13485.</t>
  </si>
  <si>
    <t>Kim luồn tĩnh mạch an toàn các số 18-24G, có đầu bảo vệ bằng kim loại.</t>
  </si>
  <si>
    <t>Hộp/ 50 cái</t>
  </si>
  <si>
    <t>Dao chích thử máu</t>
  </si>
  <si>
    <t>100 cái/ Hộp</t>
  </si>
  <si>
    <t>Kim chích lấy máu bệnh nhân. Chất liệu thép không gỉ, đầu mũi kim được vát nhọn. Tiệt trùng từng cây. 
 Đạt tiêu chuẩn ISO 13485.</t>
  </si>
  <si>
    <r>
      <t> </t>
    </r>
    <r>
      <rPr>
        <b/>
        <i/>
        <sz val="14"/>
        <color theme="1"/>
        <rFont val="Times New Roman"/>
        <family val="1"/>
      </rPr>
      <t>3.3 Kim chọc dò, sinh thiết và các loại kim khác</t>
    </r>
  </si>
  <si>
    <t>Kim chích cầm máu dùng 1 lần  23G/4mm</t>
  </si>
  <si>
    <t>Hộp</t>
  </si>
  <si>
    <t>5 cái/ hộp</t>
  </si>
  <si>
    <t>Kim chích cầm máu dạ dày, đại tràng tương thích kênh dụng cụ 2.8mm, chiều dài kim 4mm, đường kính kim 23G dài 1650mm, 2300mm góc xuyên đầu kim: dạng cân đối (regular), dạng ngắn (short). Có tay cầm, cơ chế thu/ra kim có tiếng "click" giúp thao tác dễ dàng, chính xác
Tiêu chuẩn chất lượng: ISO, CE</t>
  </si>
  <si>
    <t>Kim chọc dò, gây tê tủy sống các số</t>
  </si>
  <si>
    <t>Hộp/ 25 cái</t>
  </si>
  <si>
    <t>1.Đầu kim 3 mặt vát, bén, giảm nguy cơ tụ máu dưới màng cứng
2. Kim 18G: Đường kính ngoài của kim ngoài 1.25mm, thành kim mỏng cho dòng chảy tốt, Chiều dài mặt vát từ 3.41-4.39 mm
Kim 20G: Đường kính ngoài của kim ngoài 0.9mm, thành kim mỏng cho dòng chảy tốt, Chiều dài mặt vát từ 2.45-3.17 mm
Kim 21G: Đường kính ngoài của kim ngoài 0.8mm, thành kim mỏng cho dòng chảy tốt, Chiều dài mặt vát từ 2.17-2.82 mm
Kim 22G: Đường kính ngoài của kim ngoài 0.7mm, thành kim mỏng cho dòng chảy tốt, Chiều dài mặt vát từ 2-2.65 mm
Kim 25G: Đường kính ngoài của kim ngoài 0.5mm, thành kim mỏng cho dòng chảy tốt, Chiều dài mặt vát từ 1.51-2.05 mm
Kim 27G:  Đường kính ngoài của kim ngoài 0.41mm, thành kim mỏng cho dòng chảy tốt, Chiều dài mặt vát từ 1.23-1.68 mm
3. Đường kính ngoài của kim thông nòng 0.9mm - 0.22mm
4. Đốc kim Polypropylene (PP) trong suốt dễ quan sát dịch não tủy, có nhiều rãnh ngang giúp cầm chắc chắn
5. Tiệt trùng EO 
6. Công nghệ thép sản xuất tại Nhật Bản 
7. Mã code theo màu sắc dễ chọn lựa 
8. Đạt tiêu chuẩn ISO 13485."</t>
  </si>
  <si>
    <t>Kim gây tê màng cứng (Perican) các số</t>
  </si>
  <si>
    <t>Thùng/ 100 cái</t>
  </si>
  <si>
    <t>Kim đầu cong Tuohy G18 dài 88mm (3 1/4"), chia độ 5mm. Chuôi kim trong suốt, có nhiều rãnh chắc chắn, dễ cầm. Đạt tiêu chuẩn ISO 9001, CE.</t>
  </si>
  <si>
    <t>Kim gây tê đám rối thần kinh</t>
  </si>
  <si>
    <r>
      <t>- Chất liệu: PVC, PP, EP, thép không gỉ, đồng thiếc, đồng, PTEE (Polytetrafluoroethylene), Polyester.
Vạch đánh dấu trên thân kim giúp cảm nhận tốt khi tho tác, giúp xác định mức độ đâm kim. Lớp bao phủ bên ngoài  giúp kim trượt nhẹ nhàng qua các lớp mô, thiết kế mặt vát 30°.
Chuôi kim trong suốt, có nhiều rãnh dễ cầm khi chích, có dây nối để bơm thuốc.
Kích cỡ kim/: 24Gx1'', 22Gx1'', 22Gx1</t>
    </r>
    <r>
      <rPr>
        <vertAlign val="superscript"/>
        <sz val="14"/>
        <color theme="1"/>
        <rFont val="Times New Roman"/>
        <family val="1"/>
      </rPr>
      <t>3</t>
    </r>
    <r>
      <rPr>
        <sz val="14"/>
        <color theme="1"/>
        <rFont val="Times New Roman"/>
        <family val="1"/>
      </rPr>
      <t>/8'', 22Gx2'', 21Gx2'', 21Gx4'', 20Gx6''. 
- Đạt tiêu chuẩn ISO</t>
    </r>
  </si>
  <si>
    <t>Kim gây tê ngoài màng cứng (Perifix 420/421)</t>
  </si>
  <si>
    <t>1 bộ/ túi</t>
  </si>
  <si>
    <t>Kim đầu cong
Có bơm giảm kháng lực giúp xác định khoang màng cứng 
Catheter bằng polyamid và polyurethan, thiết kế đầu catheter thuôn nhỏ dần, có đường cản quang ngầm
Đầu nối catheter dạng nắp bật
Màng lọc với kích thước lỗ lọc 0.2 micron, có miếng dán cố định lọc
Có đầy đủ bơm và kim tiêm thuốc. Tiêm thuốc an toàn và vô khuẩn.
- Đạt tiêu chuẩn ISO 9001, CE</t>
  </si>
  <si>
    <t>Bộ gây tê ngoài màng cứng và tủy sống phối hợp, kim 18G dài 88mm(3 1/4")</t>
  </si>
  <si>
    <t>Kim đầu cong G18 dài 3 1/4", kim gây tê tủy sống G27
Chuôi kim trong suốt, có nhiều rãnh chắc chắn, dễ cầm ngay cả khi đeo găng ướt
Nguyên liệu catheter bằng polyamid không bị gẫy gập, dài 1000mm, có đường cản quang ngầm
Đầu nối catheter dạng nắp bật, tránh tình trạng vặn quá mức gây tắc catheter
Có syringe giảm kháng lực (Loss of Resistance) giúp xác định khoang màng cứng dễ dàng và chính xác
Màng lọc với kích thước lỗ lọc 0.2 micron ® tiêm thuốc an toàn và vô khuẩn.</t>
  </si>
  <si>
    <t>Kim động mạch Thận nhân tạo</t>
  </si>
  <si>
    <t>01 kim/ bao</t>
  </si>
  <si>
    <t>Kim chạy thận 16G dài 25mm có thành siêu mỏng, được phủ silicone để ngăn chặn máu đông tụ. Cánh mã màu giúp phân biệt kích thước kim, loại cánh xoay. Có 1 kẹp khóa trên ống dây, đầu nối phù hợp với mọi bộ dây chạy thận. Ống dây dài 30cm. Có khe hở (backeye) ngay đầu kim, ngăn chặn bất ổn và tổn thương mô, có điểm đánh dấu mặt vát kim. Tiệt trùng bằng khí Ethylene oxide. Đạt tiêu chuẩn ISO 13485</t>
  </si>
  <si>
    <t>Kim tĩnh mạch Thận nhân tạo</t>
  </si>
  <si>
    <t>Kim chạy thận 17G dài 25mm có thành siêu mỏng, được phủ silicone để ngăn chặn máu đông tụ. Cánh mã màu giúp phân biệt kích thước kim, loại cánh xoay. Có 1 kẹp khóa trên ống dây, đầu nối phù hợp với mọi bộ dây chạy thận. Ống dây dài 30cm. Có khe hở (backeye) ngay đầu kim, ngăn chặn bất ổn và tổn thương mô, có điểm đánh dấu mặt vát kim. Tiệt trùng bằng khí Ethylene oxide. Đạt tiêu chuẩn ISO 13485</t>
  </si>
  <si>
    <t>Kìm sinh thiết, ngàm cá sấu, dùng nhiều lần</t>
  </si>
  <si>
    <t>cái/hộp</t>
  </si>
  <si>
    <t>Kìm sinh thiết, ngàm cá sấu, dùng nhiều lần, tương thích với kênh dụng cụ tối thiểu 2,0 mm, chiều dài làm việc 1050 mm, ngàm cá sấu giúp ngăn trượt mô.  Đạt tiêu chuẩn ISO 13485</t>
  </si>
  <si>
    <t>Kìm sinh thiết có lỗ bên, dùng nhiều lần</t>
  </si>
  <si>
    <t>Kìm sinh thiết có lỗ bên, dùng nhiều lần, tương thích với kênh dụng cụ tối thiểu 2.8 mm, chiều dài làm việc 1550 mm, tiệt trùng.
 Đạt tiêu chuẩn ISO 13485</t>
  </si>
  <si>
    <t xml:space="preserve">Kìm lấy sinh thiết dùng một lần </t>
  </si>
  <si>
    <t>Gói 1 cái</t>
  </si>
  <si>
    <t>Kìm sinh thiết có kim hoặc không kim; ngàm hình oval hoặc hình tròn. Chiều dài làm việc 160cm-230cm,  tương thích với kênh làm việc tối thiểu 2.8mm. Đạt tiêu chuẩn ISO 13485</t>
  </si>
  <si>
    <r>
      <t> </t>
    </r>
    <r>
      <rPr>
        <b/>
        <i/>
        <sz val="14"/>
        <color theme="1"/>
        <rFont val="Times New Roman"/>
        <family val="1"/>
      </rPr>
      <t>3.4 Kim châm cứu</t>
    </r>
  </si>
  <si>
    <t>Kim châm cứu các số</t>
  </si>
  <si>
    <t xml:space="preserve"> 10 cái/ túi 100 cái/ hộp</t>
  </si>
  <si>
    <t>- Cán kim: được cuốn bằng sợi thép y tế không gỉ
- Thân kim: được làm bằng sợi thép y tế không gỉ, có độ cứng : 460 HV 0.2  ~ 650 HV0.2. Bề mặt thân kim nhẵn và sạch giá trị Ra(tham số độ thô ráp) ≤ 0.63 μm.
- Mũi kim: tròn, cân, không có các khuyết điểm như dẹt, không có gờ ráp, cong vẹo.…Lực ép đầu mũi kim 0.5 N, lực châm 0.8 N
- Sự liên kết cố định giữa thân kim và đốc kim: lực kéo 15N
- Kim châm cứu dùng một lần là sản phẩm vô trùng
Chứng chỉ chất lượng của nhà sản xuất: ISO 13485:2016; CE; CFS; Phiếu kiểm nghiệm chất lượng kim của nhà sản xuất.
Giấy chứng nhận đăng ký nhãn hiệu số 308156 tại Việt Nam</t>
  </si>
  <si>
    <t>Dây truyền dịch, Có bầu đếm giọt 2 ngăn (cứng - mềm)</t>
  </si>
  <si>
    <t>Sợi</t>
  </si>
  <si>
    <t>- Chiều dài dây 180cm
- Đường kính trong dây: 3 mm. Đường kính ngoài dây 4.1 mm. Chịu áp lực 2 bar
- Thiết kế bầu nhỏ giọt 2 ngăn cứng - mềm, có màng lọc dịch 15µm tại bầu dịch. Thể tích bầu ≥ 8.5 ml. Có  chức năng đuổi khí và ngắt dịch tự động
- Kim đâm xuyên nút sản xuất bằng vật liệu PS nguyên sinh
- Đầu khóa vặn xoắn Luer lock.
- Cổng tiêm thuốc chữ Y an toàn, latex free 
- Bộ điều chỉnh lưu lượng có móc cắm an toàn. 
- Dây PVC nguyên sinh, mềm dẻo, không chứa độc tố DEHP, thay bằng DEHT/DOTP an toàn.
- Sử dụng được cho máy truyền dịch tự động 
- Tiệt trùng bằng khí EO
- Đạt tiêu chuẩn ISO 13485, GMP-FDA</t>
  </si>
  <si>
    <t>Dây truyền dịch (DISPOSABLE INFUSION SET)</t>
  </si>
  <si>
    <t>Gói/ 25 bộ</t>
  </si>
  <si>
    <t>- Dây dẫn: Dài &gt;=1500mm, được làm từ nhựa nguyên sinh PVC tráng silicon có độ đàn hồi cao. Chứng nhận đạt không có chất gây tan huyết. Có cổng tiêm thuốc chữ Y. Đầu nối kim thiết kế khóa vặn để khóa chặt kim (Luer lock). Van thoát khí (van lọc khí): Nhựa nguyên sinh đạt tiêu chuẩn, có thiết kế màng lọc khuẩn 0.2µm vô khuẩn. Bầu đếm giọt dung tích  ≥ 8.5ml. Đường kính ngoài 14.2mm - 14.5mm. Dài 45mm, có thành dày đều: 0.9mm. Có màng lọc dịch 15µm.
- Kim: 21G x 1½ , 22G x 1½", 23G x 1½" , 22x3/4 và các cỡ khác theo yêu cầu.
- Sản phẩm được tiệt trùng bằng khí Ethylene Oxide (E.O).
 Đạt tiêu chuẩn ISO 13485.</t>
  </si>
  <si>
    <t>Dây hút nhớt các cỡ</t>
  </si>
  <si>
    <t xml:space="preserve"> 10 Sợi/ gói</t>
  </si>
  <si>
    <t>Được sản xuất từ nhựa PVC y tế, dây mềm, có chiều dài 500 mm, có 02 lỗ hình bầu dục nằm đối xứng hai bên thành ống dây cách đầu bo một khoảng 10 mm tạo hiệu quả cao khi sử dụng. Một đầu dây được gắn phễu, đầu còn lại được bo tròn không gây tổn thương cho người bệnh. Được tiệt trùng bằng khí E.O.
- Cỡ dây Số 6Fr; 8Fr; 10Fr; 12Fr; 14Fr; 16Fr; 18Fr hoặc các cỡ khác theo yêu cầu.
- Sản phẩm được tiệt trùng bằng khí Ethylene Oxide (E.O)
Tiêu chuẩn: ISO 13485 - 2016,ISO 9001:2015</t>
  </si>
  <si>
    <t>Dây nối bơm tiêm điện các cỡ</t>
  </si>
  <si>
    <t>Hộp 100 sợi</t>
  </si>
  <si>
    <t>Dây nối bơm tiêm điện với khóa kết nối Luer lock. Khóa bảo vệ: cap connector.Ống chống xoắn. Độ dài của dây nối là 140cm. Thể tích mồi dịch: 2.1ml.  Đường kính trong: 1mm, đường kính ngoài: 2.8mm, không có chất DEHP. Sản phẩm tiệt trùng 100% Tiêu chuẩn ISO; EC. Thời hạn sử dụng 5 năm. Tiêu chuẩn ISO 13485: 2016; EC</t>
  </si>
  <si>
    <t>Dây nối máy thở (Cathere mount)</t>
  </si>
  <si>
    <t>Bì 1 cái</t>
  </si>
  <si>
    <t>Ống nối dây máy thở cao tần, loại đa hướng được làm từ các nhựa Polypropylene cấp độ y tế.
- Cấu tạo gồm các thành phần: đoạn ống thở, đầu nối ống, nắp đậy cổng hút và co nối xoay chữ T linh hoạt.
- Tích hợp cổng đo nồng độ CO2 và hút dịch.
- Đạt tiêu chuẩn ISO, GMP FDA.
- Tiệt trùng: Ethylen Oxide</t>
  </si>
  <si>
    <t>Dây thở oxy 2 nhánh các số</t>
  </si>
  <si>
    <t>Bì 1 sợi</t>
  </si>
  <si>
    <t>- Màu xanh trong suốt
- Dài &gt; 1.8 - 2m
- Đường kính ngoài ống oxy: 4 - 6 mm
- Cấu trúc lòng ống hình sao
- Lưu lượng khí: ≤ 6L/phút
- Dây PVC nguyên sinh, mềm dẻo, không chứa độc tố DEHP, thay bằng DEHT/DOTP an toàn. ( có giây test kiểm định ) 
- Tiệt trùng bằng khí EO
- Đạt chuẩn ISO, GMP-FDA</t>
  </si>
  <si>
    <t>Sợi Truyền Quang dùng trong tán sỏi tiết niệu</t>
  </si>
  <si>
    <t>Sợi/ Gói</t>
  </si>
  <si>
    <t>* Vật tư tiêu hao dùng trong Máy tán sỏi laser, dùng để truyền quang công phá sỏi
* Kích cỡ: 272µm; 550µm
* Dài: 2.5m
* Hỗ trợ máy phát laser để sử dụng sản phẩm.
 Đạt tiêu chuẩn ISO.</t>
  </si>
  <si>
    <t>Dây truyền máu (With needle) ( loại có kim)</t>
  </si>
  <si>
    <t>Gói/ 25 Sợi</t>
  </si>
  <si>
    <t xml:space="preserve"> - Sử dụng cho việc truyền máu.
' - Cùng với chất liệu dẻo chống gấp gãy, trong suốt giúp hiển thị rõ ràng.
- Ống nhựa PVC y tế với độ dài tiêu chuẩn là 180cm.
- Có air vent và đầu gắn kim Luer Lock kim tiêm 18Gx1 ½’’. Có kết nối cao su.
- Van khoá điều chỉnh, kim chai sản xuất từ hạt nhựa ABS nguyên sinh.
- Kim tiêm chất lượng cao giúp giảm thiểu cảm giác đau khi luồn kim, đầu kim sắc nhọn, vát 3 cạnh không có gờ sản xuất từ vật liệu không gỉ, không bị cặn trong, có nắp đậy bảo vệ.
- Bầu đếm giọt có màng lọc
- Sản phẩm tiệt trùng EO, chỉ dùng một lần.
- Tiêu chuẩn ISO 13485: 2016/ EN ISO 13485: 2016</t>
  </si>
  <si>
    <r>
      <t> </t>
    </r>
    <r>
      <rPr>
        <b/>
        <i/>
        <sz val="14"/>
        <color theme="1"/>
        <rFont val="Times New Roman"/>
        <family val="1"/>
      </rPr>
      <t>3.6. Găng tay</t>
    </r>
  </si>
  <si>
    <t>Găng tay khám bệnh các số</t>
  </si>
  <si>
    <t>Đôi</t>
  </si>
  <si>
    <t>Hộp/ 50 đôi</t>
  </si>
  <si>
    <t>- Chiều ngang lòng bàn tay (± 10mm): Size XS: 70mm, S: 80mm, M: 95mm, L: 111mm, XL: &gt;111mm
- Độ dày: Ngón tay: 0,08mm ± 0.02, lòng bàn tay: 0,08mm ± 0.02
- Nguyên liệu: Cao su tự nhiên, có phủ bột chống dính
- Thiết kế thuận cho cả 2 tay, mịn và có viền ở cổ tay. 
Sản phẩm đạt tiêu chuẩn ISO 13485  hoặc tương đương</t>
  </si>
  <si>
    <t>Găng tay khám bệnh không bột các số</t>
  </si>
  <si>
    <t>50 đôi/ hộp</t>
  </si>
  <si>
    <t>Găng latex tự nhiên không bột,
 Chiều dài trung bình 240mm. Độ dày: tôi thiểu 0.08mm.
Sản phẩm đạt tiêu chuẩn ISO 13485  hoặc tương đương</t>
  </si>
  <si>
    <t>Găng tay phẫu thuật vô trùng  các số (6,0;6,5;7,0;7,5)</t>
  </si>
  <si>
    <t>Làm băng mủ cao su thiên nhiên; Tiệt trùng.
Găng tay có màu trắng, bên trong có chứa bột , trơn mịn, tự nhiên, không mùi.
Tiêu chuẩn cơ bản: Bề dày: min 0,11mm, Chiều dài 280mm, Chiều rộng lòng bàn tay trung bình 88mm.
- Sản phẩm đạt tiêu chuẩn ISO 13485  hoặc tương đương</t>
  </si>
  <si>
    <t>Túi ép hấp tiệt trùng loại dẹp 100mm x 200m</t>
  </si>
  <si>
    <t>cuộn</t>
  </si>
  <si>
    <t>08 cuộn/ thùng</t>
  </si>
  <si>
    <t>Gồm 2 lớp: 1 lớp giấy trắng chống thấm dày 60g và lớp màng flim Poli-este và polime Propylen dày 52µm. Phù hợp cho hai loại tiệt trùng bằng hơi nước 121º - 134º và khí EtO 29º - 65º 
Chỉ thị được in trên mép túi, trên mặt giấy chuyển màu chính xác và rõ ràng.  Đạt tiêu chuẩn ISO, CE.</t>
  </si>
  <si>
    <t>Túi ép hấp tiệt trùng loại dẹp 200mm x 200m</t>
  </si>
  <si>
    <t>04 cuộn/ thùng</t>
  </si>
  <si>
    <t>Gồm 2 lớp: 1 lớp giấy trắng chống thấm dày 60g và lớp màng flim Poli-este và polime Propylen dày 52µm. Phù hợp cho hai loại tiệt trùng bằng hơi nước 121º - 134º và khí EtO 29º - 65º 
Chỉ thị được in trên mép túi, trên mặt giấy chuyển màu chính xác và rõ ràng. Đạt tiêu chuẩn ISO, CE.</t>
  </si>
  <si>
    <t xml:space="preserve">Túi ép hấp tiệt trùng loại dẹp 300mm x 200m </t>
  </si>
  <si>
    <t>02 cuộn/ thùng</t>
  </si>
  <si>
    <t>Bình dẫn lưu dịch màng phổi 1800ml có dây nối Pahsco</t>
  </si>
  <si>
    <t>01 Cái/ Gói</t>
  </si>
  <si>
    <t xml:space="preserve">* Thiết kế bình nhựa, thẳng đứng, trong suốt.
* Cơ chế 1 chiều Water-seal ngăn không khí và chất lỏng chảy ngược vào phổi. 
* Vạch chia độ (cách nhau 50ml)
* Có kèm nắp đậy kín và dây dẫn lưu 180cm
* Đóng gói tiệt trùng EO
* Tiêu chuẩn ISO/CE </t>
  </si>
  <si>
    <t>Túi hậu môn nhân tạo 1 mảnh, loại xả  khóa cuốn, người lớn</t>
  </si>
  <si>
    <t>30 Cái/Hộp</t>
  </si>
  <si>
    <t>Túi hậu môn nhân tạo 1 mảnh, xả được, loại đục hoặc trong
- Sử dụng thoải mái với vật liệu lớp bên ngoài không dệt không thấm hút ra bên ngoài và màng 5 lớp được thiết kế đặc biệt không rò rỉ chất lỏng và mùi. Số trên túi giúp dễ dàng truy xuất nguồn gốc với ngày và mã sản phẩm. - Có lọc carbon.
- Có lớp keo dán thạch cao xung quanh hydrocolloid không gây dị ứng và thân thiện với da mang lại khả năng không thấm nước
- Có khóa cuốn. - Kích cỡ 12-70mm. - Sử dụng 1 lần 
- Sản phẩm đạt tiêu chuẩn ISO 13485</t>
  </si>
  <si>
    <t>Túi đựng nước tiểu</t>
  </si>
  <si>
    <t>1 cái/ Gói</t>
  </si>
  <si>
    <t>Túi đựng nước tiểu có dây treo làm bằng vật liệu nhựa PVC cao cấp, có khóa vặn ¾ vòng, dây dẫn dài 0.75 m, đường kính ngoài 6.8mm, đường kính van tháo dịch 9.2 mm; tính năng chống trào ngược có lỗ treo, không gây độc hại không gây kích ứng các vạch chia dung tích đều, giúp theo dõi hành trình bơm nước tiểu dễ dàng. Nắp xoáy trơn và khít không rò rỉ. Đóng gói từng cái một nhằm đảm bảo độ vô trùng, dễ bảo quản, dễ quan sát trước khi sử dụng.
- Sản phẩm đạt tiêu chuẩn với ISO 9001:2015; 13485:2016</t>
  </si>
  <si>
    <t>Lọ đựng bệnh phẩm không vô trùng</t>
  </si>
  <si>
    <t>Lọ</t>
  </si>
  <si>
    <t>50 lọ/ túi</t>
  </si>
  <si>
    <t>Lọ nhựa PS trong suốt, dung tích 50ml, nắp nhựa màu đỏ, có nhãn. Đạt tiêu chuẩn ISO 13485:2016.</t>
  </si>
  <si>
    <t>Lọ đựng bệnh phẩm vô trùng</t>
  </si>
  <si>
    <t>Lọ nhựa PS trong suốt, dung tích 50ml, nắp nhựa màu đỏ, có nhãn, tiệt trung bằng tia Gamma. Đạt tiêu chuẩn ISO 13485:2016.</t>
  </si>
  <si>
    <t>Ống nghiệm Citrate 3,8%</t>
  </si>
  <si>
    <t>Ống</t>
  </si>
  <si>
    <t>100 ống/ hộp</t>
  </si>
  <si>
    <t>Ống nghiệm nhựa, kích thước 13 x 75mm, dung tích tối đa 6 ± 0.1ml, nắp nhựa màu xanh lá cây. Hóa chất bên trong là Trisodium Citrate Dihydrate 3.8% kháng đông cho 2ml máu. Quy cách: 100 ống/hộp được đóng trên đế mous thấp. Đạt tiêu chuẩn ISO 13485:2016</t>
  </si>
  <si>
    <t>Ống lấy máu chống đông ETDA</t>
  </si>
  <si>
    <t>Ống nghiệm nhựa, kích thước 13 x 75mm, dung tích tối đa 6 ± 0.1ml , nắp nhựa màu xanh dương. Hóa chất bên trong là EDTA K2 (Ethylenediaminetetraacetic Acid Dipotassium Salt Dihydrate) kháng đông cho 2ml máu. Quy cách: 100 ống/hộp, được đóng trên hộp đế thấp. Đạt tiêu chuẩn ISO 13485:2016.</t>
  </si>
  <si>
    <t>Ống nghiệm Heparin Lithium</t>
  </si>
  <si>
    <t>* Ống nghiệm nhựa PP, kích thước 13x75mm, dung tích tối đa 6ml  ± 0.1ml ,nắp nhựa  LDPE  màu đen. 
* Bên trong là chất kháng đông Heparin Lithium, Chịu được lực quay ly tâm gia tốc 3.000 vòng/phút trong thời gian 5 phút  (có phiếu kiểm nghiệm xác nhân của đơn vị kiểm chứng).
* Hóa chất bên trong dùng kháng đông cho 1ml hoặc 2ml máu với vạch lấy mẫu 1ml hoặc 2ml  trên nhãn ống. 
* Dùng xét nghiệm Ion đồ Na+, K+, Ca2+, Cl-... trừ Li+. Ngoài ra còn sử dụng cho các xét nghiệm sinh hóa đặc biệt là NH3 và định lượng Alcool trong máu. 
* Đạt tiêu chuẩn ISO 13485:2016</t>
  </si>
  <si>
    <t>Ông nghiệm Chimigly</t>
  </si>
  <si>
    <t xml:space="preserve">* Ống nghiệm nhựa PP, kích thước 13x75mm, dung tích tối đa 6ml  ± 0.1ml, nắp nhựa LDPE màu xám.
* Hóa chất bên trong là chất kháng đông  Sodium Flouride và EDTA K2, chịu được lực quay ly tâm gia tốc 3000 vòng/ phút trong thời gian 5 phút (có xác nhận của đơn vị kiểm chứng).
* Dùng xét nghiệm đường  (duy trì đường huyết không thay đổi trong vòng 36- 48h sau khi lấy máu) và các xét nghiệm sinh hóa (trừ Na+)
* Hóa chất bên trong dùng kháng đông cho 1 ml hoặc  2ml máu với vạch lấy mẫu 1ml hoặc 2ml máu trên nhãn ống. 
* Đạt tiêu chuẩn ISO 13485:2016. </t>
  </si>
  <si>
    <t>Ống nghiệm nhựa 5ml nắp trắng, không nhãn</t>
  </si>
  <si>
    <t>500 Ống/ Bịch</t>
  </si>
  <si>
    <t xml:space="preserve">Ống nghiệm nhựa  nắp trắng/vàng , 500 cái/ bịch . Đạt tiêu chuẩn ISO 13485:2016 </t>
  </si>
  <si>
    <t>Ống nghiệm Serum</t>
  </si>
  <si>
    <t xml:space="preserve">* Ống nghiệm nhựa PP, kích thước 13x75 mm, dung tích tối đa 6ml  ± 0.1ml, nắp nhựa LDPE màu đỏ. 
* Hóa chất bên trong là hạt nhựa Poly Styrene . , giúp tiến trình đông máu diễn tiến nhanh chỉ từ  3 - 5 phút, Chịu được lực quay ly tâm gia tốc 3.000 vòng/phút trong thời gian 5 phút (có phiếu kiểm nghiệm xác nhận của đơn vị kiểm chứng). 
* Dùng tách huyết thanh sử dụng trong xét nghiệm sinh hóa, miễn dịch.
* Đạt tiêu chuẩn ISO 13485:2016 </t>
  </si>
  <si>
    <t>4.1. Ống thông</t>
  </si>
  <si>
    <t xml:space="preserve">Ống mở khí quản 1 nòng có bóng, không bóng các số </t>
  </si>
  <si>
    <t xml:space="preserve"> cái/ hộp</t>
  </si>
  <si>
    <t>- Vật liệu: được làm bằng nhựa PVC silicon, không Latex
- Có đai mềm dễ dàng cho việc cố định  
Được làm bằng nhựa PVC không độc. Có bóng, cong 90 độ. - Đầu van có khóa. Đường mờ tia X chạy dọc chiều dài ống. Không có cao su.
- Loại có Cuff số 3.0, 4.0, 5.0, 6.0, 7.0, 8.0, 9.0, 10.0
- Loại không Cuff số 3.0, 4.0, 5.0, 6.0, 7.0, 8.0, 9.0
- Tiêu chuẩn: ISO 13485</t>
  </si>
  <si>
    <t xml:space="preserve">Ống mở khí quản 2 nòng có bóng, có cửa sổ các số </t>
  </si>
  <si>
    <t xml:space="preserve">- Đầu nối có thể xoay tự do theo mọi góc
- Thiết kế ống nòng trong tháo lắp dễ dàng bằng khoá cài dạng bóp.
- Ống được làm bằng nhựa polyurethane (PU), có chất cản quang để giúp phát hiện khi chụp X-Quang. 
- Bóng chèn được làm bằng PU siêu mỏng
- Sử dụng được trong khi chụp MRI
- Thân ống và hai ống thay có cửa sổ để bệnh nhân tập nói 
- Có thể lưu 29 ngày. 
- Số 7.0 (ID=7.0 mm, OD=10.6mm, đường kính bóng=23mm), số 8.0 (ID=8.0 mm, OD=11.7mm, đường kính bóng=26mm).
- Bộ bao gồm: Ống mở khí quản, 2 cannula thay thế, đai đeo cổ, miếng chêm, nắp ống. 
* Đạt tiêu chuẩn ISO 13485:2016 </t>
  </si>
  <si>
    <t xml:space="preserve">Ống mở khí quản 2 nòng có bóng, không cửa sổ các số </t>
  </si>
  <si>
    <t xml:space="preserve">- Đầu nối có thể xoay tự do theo mọi góc
- Thiết kế ống nòng trong tháo lắp dễ dàng bằng khoá cài dạng bóp.
- Ống được làm bằng nhựa polyurethane (PU), có chất cản quang để giúp phát hiện khi chụp X-Quang. 
- Bóng chèn được làm bằng PU siêu mỏng
- Sử dụng được trong khi chụp MRI
- Có thể lưu 29 ngày. 
- Số 7.0 (ID=7.0 mm, OD=10.6mm, đường kính bóng=23mm), số 8.0 (ID=8.0 mm, OD=11.7mm, đường kính bóng=26mm).
- Bộ bao gồm: Ống mở khí quản, 2 cannula thay thế, đai đeo cổ, miếng chêm, nắp ống. 
* Đạt tiêu chuẩn ISO 13485:2016 </t>
  </si>
  <si>
    <t xml:space="preserve">Ống mở khí quản 2 nòng không bóng, có cửa sổ các số </t>
  </si>
  <si>
    <t>- Đầu nối có thể xoay tự do theo mọi góc,
- Thiết kế ống nòng trong tháo lắp dễ dàng bằng khoá cài dạng bóp.
- Ống được làm bằng nhựa polyurethane (PU), có chất cản quang để giúp phát hiện khi chụp X-Quang. 
- Sử dụng được trong khi chụp MRI
- Thân ống và hai ống thay có cửa sổ để bệnh nhân tập nói 
- Có thể lưu 29 ngày. 
- Số 7.0 (ID=7.0 mm, OD=10.6mm), số 8.0 (ID=8.0 mm, OD=11.7mm).
- Bộ bao gồm: Ống mở khí quản, 2 cannula thay thế, đai đeo cổ, miếng chêm, nắp ống. 
* Đạt tiêu chuẩn ISO 13485:2016 P95</t>
  </si>
  <si>
    <t xml:space="preserve">Ống mở khí quản không bóng,không  cửa sổ các số </t>
  </si>
  <si>
    <t xml:space="preserve">- Đầu nối có thể xoay tự do theo mọi góc,
- Thiết kế ống nòng trong tháo lắp dễ dàng bằng khoá cài dạng bóp.
- Ống được làm bằng nhựa polyurethane (PU), có chất cản quang để giúp phát hiện khi chụp X-Quang. 
- Sử dụng được trong khi chụp MRI
- Có thể lưu 29 ngày. 
- Số 7.0 (ID=7.0 mm, OD=10.6mm), số 8.0 (ID=8.0 mm, OD=11.7mm).
- Bộ bao gồm: Ống mở khí quản, 2 cannula thay thế, đai đeo cổ, miếng chêm, nắp ống. 
* Đạt tiêu chuẩn ISO 13485:2016 </t>
  </si>
  <si>
    <t>Ampu giúp thở</t>
  </si>
  <si>
    <t>*Sản phẩm gồm: 1 bình nhựa PVC trung tính, co dãn được.  Mash oxy, van, bao và túi oxy. Hỗ trợ thở nhân tạo người lớn, trẻ em. Người lớn (1,6L + Túi + Dây). Trẻ em (0,55L + Túi + Dây).
Sản phẩm đạt tiêu chuẩn ISO 13485, CE hoặc tương đương</t>
  </si>
  <si>
    <t>Ống nội khí quản các số (ID từ 2.5mm -8.5mm)</t>
  </si>
  <si>
    <t xml:space="preserve">Kích cỡ: 2.5, 3.0, 3.5, 4.0, 4.5, 5.0, 5.5, 6.0, 6.5, 7.0, 7.5, 8.0, 8.5mm. Có bóng và có cản quang, ống có đầu nối tiêu chuẩn 15mm. Chất liệu nhựa tốt mềm dẻo, trơn láng , không dể gẫy vỡ, không kích ứng da. Đầu ống nhẵn, mềm mại, không gây chấn thương niêm mạc khi đặt. Bóng mềm, không dể vỡ, thân ống có độ cong thích hợp,  có vạch chia độ dài 1cm . Tiệt trùng bằng khí EO. Đóng gói riêng từng đơn vị nhỏ nhất.
* Đạt tiêu chuẩn ISO 13485:2016 </t>
  </si>
  <si>
    <t>Ống nội khí quản lò xo các số (3.5mm -8.0mm)</t>
  </si>
  <si>
    <t xml:space="preserve">Loại có lò xo, có bóng được làm từ nguyên liệu PVC tráng silicon trong suốt, không chứa chất độc hại nhằm bảo vệ các mô mềm, nhạy cảm, có thể chịu được lực và xoắn nút. Có đầu nối tiêu chuẩn 15mm để đảm bảo tính tương hợp với các đầu nối tròn. Đầu ống trơn nhẵn giúp cho việc đặt ống vào nội khí quản trong việc giải phẫu, có vạch chia độ dài 1cm. Sản phẩm vô trùng, dùng 1 lần.
* Đạt tiêu chuẩn ISO 13485:2016 </t>
  </si>
  <si>
    <t>Ống thông phổi các số</t>
  </si>
  <si>
    <t>1cái/ Gói vô trùng</t>
  </si>
  <si>
    <t>Ống thông phổi, cỡ CH 16,20,24,28,32,36. Chất liệu nhựa sinh học, mềm trong suốt hạn chế tổn thương. Ống trong suốt dễ dàng theo dõi dịch thoát ra. Đường kính trong ống lớn nên đảm bảo sự thoát dịch. Kích thước và đường kính thể hiện trên sản phẩm: Agyle Fr 24 : 8.0 mm x 20" L : 55cm Agyle F. Đạt tiêu chuẩn ISO.</t>
  </si>
  <si>
    <t>Ống thông phổi có trocar các số</t>
  </si>
  <si>
    <t xml:space="preserve"> Sử dụng cho dẫn lưu sau khi phẫu thuật tim - lồng ngực và ngực
· Ống thông co đầu thoát xa mỡ và được làm tròn có nhiều lỗ thoát dịch mịn màng
· Ống thông có đường cản quang và đánh dấu ở mỗi 2cm từ mắt cuối cùng, để xác định độ sâu của vị trí đặt
· Các lỗ thoát được đặt xen kẻ để tránh va chạm vào mô
· Ống thông co đầu kết thúc gần được trang bị lưỡi kéo để đưa vào dễ dàng
· Ống PVC mềm, mờ và chống xoắn 
· Sản phẩm vô trùng để sử dụng duy nhất
· Chiều dài: 45 cms. · Có kích thước: FG 24, 28, 32. · Có sẵn ống thông phổi với trocar.
 - Đạt tiêu chuẩn ISO 13485.</t>
  </si>
  <si>
    <t>Sonde dạ dày các số (10 - 20) Fr</t>
  </si>
  <si>
    <t>Được sản xuất từ chất liệu nhựa PVC y tế, dây mềm, có chiều dài 1.250 mm, trên thân dây có 04 vạch đánh dấu thuận lợi cho việc xác định vị trí đầu ống dây, có 4 lỗ hình bầu dục nằm đối xứng hai bên thành ống. Một đầu ống dây gắn phễu có nắp đậy/ không nắp, một đầu được bo tròn không gây tổn thương cho bệnh nhân. Size từ 10 đến 20Fr. Được tiệt trùng bằng khí E.O.
Tiêu chuẩn: ISO 13485 - 2016,ISO 9001:2015</t>
  </si>
  <si>
    <t>Sonde Foley 2 nhánh các số (8 - 24) Fr</t>
  </si>
  <si>
    <t>Hộp 10 cái</t>
  </si>
  <si>
    <t>2 nhánh. Dây số 8Fr, 10Fr có chiều dài &gt;28cm. Dây số 12Fr; 14Fr; 16Fr; 18Fr; 20Fr; 22Fr; 24Fr; 26Fr có chiều dài &gt;40cm. Chất liệu cao su, độ cong thích hợp. Bề mặt tráng silicone để làm giảm phản ứng, dị ứng, trơn láng không gây tổn thương, không gây kích ứng da, không dể vỡ, đứt gãy. Tiệt trùng bằng khí E.O, Đóng gói riêng từng đơn vị nhỏ nhất. Size số 8Fr, 10Fr, 12Fr, 14Fr, 16Fr, 18Fr, 20Fr, 22Fr 24Fr, 26Fr; có bóng 3ml; 3-5ml; 30ml.
- Đạt tiêu chuẩn ISO 13485.</t>
  </si>
  <si>
    <t xml:space="preserve">Sợi Truyền Quang điều trị cho sỏi niệu quản và cắt xẻ mô </t>
  </si>
  <si>
    <t>* Vật tư tiêu hao dùng trong Máy tán sỏi laser, dùng để truyền quang công phá sỏi
* Kích cỡ: 272µm; 550µm; 800µm
* Dài: 3.0m
* Hỗ trợ máy phát laser để sử dụng sản phẩm.
 Đạt tiêu chuẩn ISO.</t>
  </si>
  <si>
    <t>Ống Thông Tiểu Foley Silicone các loại</t>
  </si>
  <si>
    <t>cái</t>
  </si>
  <si>
    <t>1 cái/gói</t>
  </si>
  <si>
    <t>Dùng để thông tiểu
- Chất liệu: 100% silicone. - Có mã màu để xác định kích thước
- Có van làm bằng nhựa. - Tiệt trùng, sử dụng 1 lần
- Đường kính: 12-26Fr. - Kích thước bóng: 10-30cc
- Chiều dài: 400mm.
- Đạt tiêu chuẩn chất lượng ISO/CE.</t>
  </si>
  <si>
    <t>Sonde Foley 3 nhánh (LATEX FOLEY CAT. 3WAY) các số (16 - 26)Fr</t>
  </si>
  <si>
    <t>Gói/ 1 cái</t>
  </si>
  <si>
    <t>3 nhánh có bóng. Dây có chiều dài &gt;40cm. Chất liệu cao su, độ cong thích hợp. Bề mặt tráng silicone để làm giảm phản ứng, dị ứng, trơn láng không gây tổn thương, không gây kích ứng da, không dể vỡ, đứt gãy. Tiệt trùng bằng khí E.O, Đóng gói riêng từng đơn vị nhỏ nhất. Size số 16 đến 26; Tiêu chuẩn  EN ISO 13485: 2016</t>
  </si>
  <si>
    <t>Sonde hậu môn các số</t>
  </si>
  <si>
    <t>Vật liệu cao su tự nhiên, được đóng gói tiệt trùng. Sond hậu môn các số. Các số 22,24,26,28. Dây dẫn dài 400mm được sản xuất từ chất liệu nhựa PVC nguyên sinh. Tiệt trùng bằng khí EO. Đạt tiêu chuẩn ISO 1345:2016</t>
  </si>
  <si>
    <t>Ống thông mono J mở thận qua da các cỡ, dài 30-40cm</t>
  </si>
  <si>
    <t>* Loại trực tiếp: Ống dẫn lưu chất liệu PU với nòng sắt và trocar đầu nhọn. Các cỡ: 8Fr, 10fr, 12Fr, 14Fr; dài 30cm, loại có khóa. 
*Tiệt trùng bằng EO
* Đạt tiêu chuẩn ISO 1345:2016, 02 CFS (Giấy chứng nhận lưu hành tự do)</t>
  </si>
  <si>
    <t>Ống Thông Niệu Quản</t>
  </si>
  <si>
    <r>
      <t xml:space="preserve">* Dùng để hổ trợ phẫu thuật dẫn lưu nước tiểu từ thận xuống bàng quang
* Kích thước: 6 Fr
</t>
    </r>
    <r>
      <rPr>
        <b/>
        <sz val="14"/>
        <color theme="1"/>
        <rFont val="Times New Roman"/>
        <family val="1"/>
      </rPr>
      <t xml:space="preserve">* Dài 70cm. </t>
    </r>
    <r>
      <rPr>
        <sz val="14"/>
        <color theme="1"/>
        <rFont val="Times New Roman"/>
        <family val="1"/>
      </rPr>
      <t>* Chất liệu: PU. * Loại: có 1 cổng kết nối
* Đạt tiêu chuẩn ISO, CE.</t>
    </r>
  </si>
  <si>
    <t xml:space="preserve">Giá đỡ niệu quản </t>
  </si>
  <si>
    <t xml:space="preserve">Cái </t>
  </si>
  <si>
    <t>* Được hỗ trợ để thiết lập đường dẫn trong phẫu thuật nội soi tiết niệu
- Chiều dài: 20 - 55cm
- Kích thước: Các cỡ 10Fr - 14Fr.
 Đạt tiêu chuẩn ISO.</t>
  </si>
  <si>
    <t>Giá đỡ vừa tán vừa hút dùng trong phẫu thuật ống soi mềm</t>
  </si>
  <si>
    <t>* Dùng để thiết lập đường dẫn trong quá trình nội soi tiết niệu, trong quá trình tán sỏi, các mảnh sỏi sẽ được qui tụ lại và hút ra ngoài nhờ tính năng của giá đỡ
* Kích cỡ: Các cỡ
. Giảm áp lực thận. . Ngăn chặn việc sót sỏi
. Trường nhìn được cải thiện, cải thiện được tầm quan sát
. Giảm sử dụng các phụ kiện khác.
* Đạt tiêu chuẩn ISO, CE.</t>
  </si>
  <si>
    <t>Giá đỡ vừa tán vừa hút dùng trong phẫu thuật lấy sỏi qua da</t>
  </si>
  <si>
    <t xml:space="preserve">Sonde JJ các số </t>
  </si>
  <si>
    <t xml:space="preserve"> Chất liệu Bằng Polyurethane hoặc cao cấp hơn. Bao gồm: Xông (sonde), que đẩy, chỉ rút xông. Thời gian đặt lưu trong cơ thể ≥30 ngày.
Có các kích thước: 4,7 ÷ 8Fr. Chiều dài: ≥ 15cm.
Đã tiệt trùng.
Tiêu chuẩn: ISO 13485</t>
  </si>
  <si>
    <t xml:space="preserve">Stent niệu quản đường kính 4.8 -&gt;8Fr, dài 10 -&gt;30cm, phủ HydroPlus </t>
  </si>
  <si>
    <t>01 cái/ hộp</t>
  </si>
  <si>
    <t>- Làm bằng chất liệu Percuflex phủ lớp HydroPlus mềm mịn.
- Vật liệu chắc chắn, bề mặt trơn, độ bền cao, đầu tip thon dễ dàng tiếp cận niệu quản.
- Có 3 mốc đánh dấu vòng tròn, mỗi mốc cách nhau 5cm dọc theo thân Stent.
- Stent được thiết kế với tỷ lệ ID/OD cao, tối ưu điều kiện lưu thông nước.
- Đường kính 4.8Fr, 6Fr, 7Fr, 8Fr. Dài 10-&gt;30cm(Size chẵn.
- Vật liệu tương thích sinh học với cơ thể đến 365 ngày.</t>
  </si>
  <si>
    <t>Stents dẫn lưu đặt nong niệu quản các size 6,7,8Fr, không dây dẫn đường loại đặt lưu từ 6-12 tháng</t>
  </si>
  <si>
    <t>Stents dẫn lưu đặt nong niệu quản các size 6,7,8Fr, có dây dẫn đường loại đặt lưu từ 6-12 tháng</t>
  </si>
  <si>
    <t>Sonde Kert-H các số(thông chữ T) các cỡ</t>
  </si>
  <si>
    <t>1cái/ Gói</t>
  </si>
  <si>
    <t>Làm từ cao su tự nhiên, phần kết nối có đường kính lớn hơn so với các bộ phận khác.  Kích thước: Số 14, 16, 18, 20, 22,24.
Sản phẩm đạt tiêu chuẩn ISO 13485 hoặc tương đương</t>
  </si>
  <si>
    <t>Ống thông tiểu 1 nhánh (Sonde nelaton )vô trùng các số</t>
  </si>
  <si>
    <t>* Ống thông làm bằng vật liệu PVC mềm, tròn và đầu đóng nhạy nhiệt. Lỗ dẫn lưu so le cải thiện dòng hút hiệu quả và giảm thiểu tắc nghẽn.Co nối hình phễu kết nối kín với túi nước tiểu hoặc bình chứa.Chiều dài 40cm
* Size 6Fr (OD/ID=1.98/1.05mm), 8Fr (OD/ID=2.65/1.50mm),10Fr (OD/ID=3.35/2.00mm), 12Fr (OD/ID=4.00/2.45mm), 14Fr (OD/ID=4.65/2.95mm), 16Fr (OD/ID=5.35/3.40mm),18Fr (OD/ID=6.0/3.90mm), 20Fr (OD/ID=6.65/4.35mm); 22Fr(OD/ID=7.3/4.80mm); 24Fr (OD/ID=8.0/5.3mm)
* Vô trùng EO. Tiêu chuẩn CE, ISO 13485.</t>
  </si>
  <si>
    <t xml:space="preserve">Sonde niệu quản thẳng các số </t>
  </si>
  <si>
    <t>*Chất liệu: polyurethane và bismuth/barium, màu xanh, vạch chỉ thị sắc nét màu đen
* Loại đầu mở
*Các cỡ: 3FR, 4FR, 5Fr, 6Fr, 7FR, dài 70cm 
* Adapter luer lock. * Tiệt trùng EO
* Có 1 hoặc 2 CFS. Đạt tiêu chuẩn ISO</t>
  </si>
  <si>
    <t>Sonde Perzer các cỡ</t>
  </si>
  <si>
    <t>Ống thông Pezzer (sonde quả bí).  Làm từ cao su  thiên nhiên, van nhựa hoặc cao su. Size: 16, 18, 20, 22, 24Fr. Chất liệu cao su y tế, Sản phẩm được tuyệt trùng 100%, Tiêu chuẩn chất lượng ISO/CE hoặc tương đương.</t>
  </si>
  <si>
    <r>
      <t> </t>
    </r>
    <r>
      <rPr>
        <b/>
        <i/>
        <sz val="14"/>
        <color theme="1"/>
        <rFont val="Times New Roman"/>
        <family val="1"/>
      </rPr>
      <t>4.2 Ống dẫn lưu, ống hút</t>
    </r>
  </si>
  <si>
    <t>Bộ dẫn lưu đa chức năng (đường mật, thận, chọc dò áp xe, chọc dịch ổ bụng,...) phủ hydrophilic, các cỡ có cố định cánh bướm  tiện lợi</t>
  </si>
  <si>
    <t xml:space="preserve">01 Bộ/ Gói </t>
  </si>
  <si>
    <t>* Bộ dẫn lưu đa chức năng (thận, đường mật, chọc dò áp xe, chọc dịch ổ bụng  bao gồm:
1 ống dẫn lưu dạng pigtail (đầu J) có lỗ vật liệu polyurethane phủ hydrophilic, có 6 lỗ cơ bản, có khóa luer-lock được đăng ký bản quyền US, 1 trocar stylet đầu típ dạng sharp sắt nét dễ xuyên qua da, 1 stiffening cannula (nòng sắt). Có cánh bướm cố định
* Kích cỡ: 6F, 7F, 8.5F, 10.2F, 12F, 14F, 16F tương thích dây dẫn từ 0.035''-0.038'', chiều dài 25-30-40cm</t>
  </si>
  <si>
    <t>Ống dẫn lưu màng phổi có trocar đi kèm các cỡ 8-32 Fr</t>
  </si>
  <si>
    <t>*Trocar dẫn lưu màng phổi bao gồm ống trong suốt vật liệu PVC tương thích sinh học không chứa DEHP, latex, BPA, có sọc cản quang và vạch đánh dấu độ sâu và trocar (kim chọc) vật liệu thép không gỉ
* Các cỡ: 8Fr (ID/OD = 2.10/3.00mm, L=20cm), 10Fr (ID/OD = 2.10/3.30mm, L=23cm), 12Fr ( ID/OD = 2.60/3.95mm L=23cm), 16Fr (ID/OD = 3.70/5.30mm, L=23cm), 20Fr ( ID/OD = 4.65/6.70mm, L=39cm), 24Fr ( ID/OD 5.40/8.00mm, L=39cm), 28Fr ( ID/OD = 6.55/9.20mm, L=39cm), 32Fr (ID/OD= 7.40/10.60mm, L=39cm)
* Đóng gói tiệt trùng EO.
Tiêu chuẩn chất lượng ISO/CE hoặc tương đương.</t>
  </si>
  <si>
    <t>Bộ hút đàm kín sử dụng 72h, các cỡ 6-16</t>
  </si>
  <si>
    <t>01 Bộ/ Gói</t>
  </si>
  <si>
    <t>* Bộ hút đàm kín 2 cổng vô trùng, sử dụng 72h. 
' - Catheter hút dịch vật liệu PVC y tế, đầu tròn, mềm có 2 lỗ hút giúp hút tối đa, đảm bảo sự thoải mái tối đa. Vạch đánh dấu đo độ dài kiểm soát độ sâu khi luồn. Lớp nhựa mềm trong suốt bọc ngoài đảm bảo hệ thống hút kín an toàn, dễ theo dõi.
- Kết nối khóa xoay với van khóa 1 chiều sạch hơn và giảm dòng quay trở lại.
- Van kiểm soát có bộ nối để ngăn chặn việc vô tình khởi động máy hút khi không cần thiết.
-  Van Vacuum hút rửa tự động thuận tiện giúp rửa nhanh và không cần bơm syringe nhiều lần.
- Đóng gói có sẵn bao gồm: catheter hút dịch, catheter mount (đoạn nối), dụng cụ capwedge an toàn 2 in 1 (nắp đậy cai máy thở tạm thời hoặc để tháo nội khí quản khỏi bộ hút đàm)
- Các cỡ 6-16FG, chiều dài 30-55cm . Mã hóa màu theo kích cỡ. 
- Đóng gói vô trùng. Không Latex, không DEHP.
Tiêu chuẩn chất lượng ISO/CE hoặc tương đương.</t>
  </si>
  <si>
    <t>Bộ bình dây hút đàm nhớt dịch trong phẫu thuật kín</t>
  </si>
  <si>
    <t>50 Cái/ hộp</t>
  </si>
  <si>
    <t>Dùng để hút đàm nhớt, chất nhầy ở hầu họng bệnh nhân để đảm bảo quá trình hô hấp được thuận lợi. Có sẵn bộ lọc rào cản vi khuẩn ở cuối ống hút để ngăn chặn sự xâm nhập của các chất nhầy vào miệng người dùng trong thời gian hút.
Dung tích: 25ml - Chiều dài ống: 40 &amp; 50 cm.
Size 10, 12, 14Fr. Hộp/50 cái. Tiêu chuẩn ISO, CE</t>
  </si>
  <si>
    <t>Airway các số (GUEDEL AIRWAY)</t>
  </si>
  <si>
    <t>Aiway dùng ngáng miệng 60,70,80,90mm (Size 0,1,2,3). Đạt tiêu chuẩn ISO</t>
  </si>
  <si>
    <t>Bộ dây nối Oxy co nối chữ T (OXYGEN RECOVERY “T” KIT)</t>
  </si>
  <si>
    <t>Co T được thiết kế để hoàn nguyên oxy cung cấp cho bệnh nhân qua co nối nội khí quản bệnh nhân 15mm hoặc mặt nạ thanh quản.
Cổng 7.6mm để hút dịch không nắp.
Bộ bao gồm co T có cổng oxy, ống dây uốn cong 22mm-15cm, tay quay (stem) oxy có nắp
Có sẵn sự lựa chọn van venturi 40% hoặc 60%, dây oxy 2mm.
Tiêu chuẩn chất lượng ISO hoặc tương đương.</t>
  </si>
  <si>
    <t>Bộ dây máy thở dùng 1 lần, 2 bẫy nước</t>
  </si>
  <si>
    <t>1 bộ/túi</t>
  </si>
  <si>
    <t>Bộ dây máy thở cao tần, dây gợn sóng, dùng một lần, dùng cho người lớn được làm từ vật liệu Polyethylene cấp độ y tế. Chiều dài: 160cm, đường kính: 22mm.
- Thiết kế với 2 bẫy nước giúp hạn chế hơi nước ngưng đọng trong lòng dây thở.
- Thiết kế co chữ Y có rãnh khắc giúp loại bỏ việc tắc nghẽn và rò rỉ bên trong ống dây, 
- Đầu nối chữ L có cổng lấy mẫu khí. Kích thước các đầu nối tuân thủ theo ISO 5356-1.
- Bộ sản phẩm được đính kèm dây Limb loại gợn sóng dài 80cm và co nối thẳng.
- Tiệt trùng: Ethylen Oxide.
- Đạt tiêu chuẩn ISO, GMP FDA.</t>
  </si>
  <si>
    <t>Co nối Y có khóa hoặc không khóa các cỡ</t>
  </si>
  <si>
    <t xml:space="preserve">01 Cái/ Gói
25 Cái/ Hộp </t>
  </si>
  <si>
    <t>* Co nối chữ Ycó hoặc không có khóa luer lock dùng kết nối bộ dây tuần hoàn ngoài cơ thể
* Vật liệu Polycarbonate trong suốt, Nút đậy vật liệu PVC, Khóa Luer vật liệu HDPE
 *  Kích cỡ: 1/4x1/4x1/4; 1/2x3/8x3/8; 3/8x3/8x3/8; 1/4 x 3/16 x 3/16; 3/8x3/8x1/4...
* Đóng gói vô trùng riêng lẻ từng cái.
Tiêu chuẩn chất lượng ISO/CE hoặc tương đương.</t>
  </si>
  <si>
    <t>Ống nối thẳng có khóa hoặc không khóa các cỡ</t>
  </si>
  <si>
    <t xml:space="preserve">01 Cái/ Gói
50 Cái/ Hộp </t>
  </si>
  <si>
    <t>*Co nối thẳng có hoặc không có khóa luer lock: dùng kết nối bộ dây tuần hoàn ngoài cơ thể
* Vật liệu Polycarbonate trong suốt, Nút đậy vật liệu PVC, Khóa Luer vật liệu HDPE
* Kích cỡ: 1/4 x 3/16 ; 3/16 x 3/16; 1/2x1/2; 3/8x1/4; 3/8x3/8; 1/4x1/4; 1/2x3/8…
Đóng gói vô trùng riêng lẻ từng cái.
Tiêu chuẩn chất lượng ISO/CE hoặc tương đương.</t>
  </si>
  <si>
    <t xml:space="preserve">Co nối thẳng 1/4 male LL hoặc 
Male Male </t>
  </si>
  <si>
    <t>Co nối thẳng 1/4 x  Male, Male x Male
Vật liệu Polycarbonate trong suốt
Nút đậy vật liệu PVC
Khóa Luer vật liệu HDPE.
Tiêu chuẩn chất lượng ISO/CE hoặc tương đương.</t>
  </si>
  <si>
    <t>Khóa 3 nhánh có dây 25cm</t>
  </si>
  <si>
    <t>Khóa 3 ngã có dây nối một đầu và đầu kia có kết nối với khóa luer lock rất chặt. Ống PVC mềm, trong suốt và có sức bền cao ngay nơi tiếp giáp làm cho dòng chảy không bị tắc nghẽn. Không có chất DEHP. Trong khóa 3 ngã có mũi tên đánh dấu nhằm chỉ hướng của dòng chảy. Chịu được áp lực lên đến 300kPa (45psi). Ống kết nối: I.D: 3,0 mm và O.D: 4,1mm. Xoay vặn để khóa luer lock. Chiều dài ống 25cm. Sản phẩm vô trùng chỉ sử dụng một lần, hạn sử dụng 5 năm. Tiêu chuẩn ISO 13485: 2016; EC</t>
  </si>
  <si>
    <t>Khóa 3 nhánh có dây 75/100cm</t>
  </si>
  <si>
    <t>• Khoá ba chạc có dây nối 10cm, 25cm, 100cm.
• Khóa xoay và Cổng tuân theo ISO:80369-7 cho sự an toàn và chắc chắn khi kết nối với các thiết bị khác.
• Chất liệu khóa: PC, HDPE, PP, PVC, ABS
• Không nứt gãy, rò rỉ khi truyền
• Dây nối chất liệu PVC y tế, không chứa DEHP.
Tiêu chuẩn chất lượng: ISO 13485, CE</t>
  </si>
  <si>
    <t>Bộ dây lọc thận</t>
  </si>
  <si>
    <t>01 bộ/ bao</t>
  </si>
  <si>
    <t>Bộ dây chạy thận bao gồm dây động mạch và dây tĩnh mạch, có 1 đầu transducer, đường kính dây chính (4,5x6,8) mm. Bầu nhỏ giọt đường kính ngoài OD: 19-30 mm, chiều dài L: 130 mm; đường kính dây bơm (8,0x12x400) mm,  thể tích làm đầy 163±10% mL. Chất liệu nhựa y tế không chứa Latex, và DEHP. Bộ dây tương thích với nhiều loại máy chạy thận. Dây tĩnh mạch có vị trí tiêm phía trước bầu nhỏ giọt tránh bọt khí đi vào mạch máu.
- Tiệt trùng bằng khí EO
- Có các điểm lấy mẫu máu và xử lý thuốc.
- Dây động mạch có túi báo thay đổi áp lực máu (Pillow) được cung cấp theo yêu cầu.
- Tiêu chuẩn: ISO</t>
  </si>
  <si>
    <t xml:space="preserve">Khóa 3 nhánh không dây </t>
  </si>
  <si>
    <t>50 cái/ Hộp</t>
  </si>
  <si>
    <t>Khóa 3 chạc chống nứt gãy, rò gỉ khi truyền. Chịu được áp lực cao. Không có chất DEHP. * Có Luer Lock tạo kết nối chắc chắn Hạn sử dụng: 5 năm. Khóa chịu áp lực lên đến 7 bar. Ống kết nối: I.D.: 3.0mm O.D.: 4.1mm. Được tiệt trùng bằng khí E.O. Đạt tiêu chuẩn ISO. Tiêu chuẩn chất lượng ISO/CE hoặc tương đương.</t>
  </si>
  <si>
    <t>Catheter tĩnh mạch trung tâm 2 nòng NOVOCENTduo 7Fr</t>
  </si>
  <si>
    <t>01 cái/bao</t>
  </si>
  <si>
    <t>Bộ tiêm truyền tĩnh mạch trung tâm 2 nòng-Bộ kit đầy đủ;  có 2 bơm tiêm 5ml 
Catheter  G14/G18:  7F,15cm ( Tốc độ dòng 90/24) hoặc 7F, 20cm(Tốc độ dòng: 83/18) ; chất liệu polyurethane có cản quang, có marker định vị
Dây dẫn Guidewire  0.035"X 60cm,  đầu J mềm dẻo, linh hoạt,  chống gẫy gập, có khả năng dò điện cực để định vị bằng sóng ECG 
Cây nong Tisue Dialator 8FrX 9cm. Bơm tiêm 5ml.  Kim dẫn đường  thẳng (V)  18GaX 7cm
Đầu nối catheter có valve 2 chiều tránh nhiễm khuẩn.
Vô trùng EO. Chứng chỉ ISO-TUV, CE-TUV;  CFS.</t>
  </si>
  <si>
    <t>Bộ catheter chạy thận nhân tạo 2 nhánh thẳng, ngắn hạn cỡ 12FR, dài 15-20 cm</t>
  </si>
  <si>
    <t xml:space="preserve">Catheter chạy thận nhân tạo  2 nòng- Bộ kit đầy đủ;  có 2 bơm tiêm 5ml 
Cathter 12F,loại thẳng , G12/G12: 16cm hoặc 20cm;   chất liệu polyurethan có cản quang, có marker định vị
Dây dẫn 0.038"X60cm đầu J mềm dẻo, linh hoạt, chống gẫy gập, có khả năng dò điện cực để định vị bằng sóng ECG 
Cây nong Dialator 12.5FX14cm,  Kim dẫn đường chữ Y 18GX7cm. Bơm tiêm 5ml
16cm: Tốc độ dòng 297ml/phút;  297ml/phút. Thể tích mồi động mạch 1.4cc, Thể tích mồi tĩnh mạch 1.5cc
20cm: Tốc độ dòng 285ml/phút; 285ml/phút. Thể tích mồi động mạch 1.4cc, Thể tích mồi tĩnh mạch 1.5cc
Đầu nối catheter có valve 2 chiều tránh nhiễm khuẩn
Vô trùng EO, ISO-TUV, CE-TUV, CFS </t>
  </si>
  <si>
    <t>Nhóm 5. Kim khâu, chỉ khâu, dao phẫu thuật</t>
  </si>
  <si>
    <r>
      <t> </t>
    </r>
    <r>
      <rPr>
        <b/>
        <i/>
        <sz val="14"/>
        <color theme="1"/>
        <rFont val="Times New Roman"/>
        <family val="1"/>
      </rPr>
      <t>5.1 Kim khâu</t>
    </r>
  </si>
  <si>
    <r>
      <t> </t>
    </r>
    <r>
      <rPr>
        <b/>
        <i/>
        <sz val="14"/>
        <color theme="1"/>
        <rFont val="Times New Roman"/>
        <family val="1"/>
      </rPr>
      <t>5.2 Chỉ khâu</t>
    </r>
  </si>
  <si>
    <t xml:space="preserve">Chỉ Phẫu Thuật Không Tiêu Loại Đặc Biệt Dùng Cho Phẫu Thuật Nội Soi Các Loại </t>
  </si>
  <si>
    <t>1 Cái / Gói</t>
  </si>
  <si>
    <t xml:space="preserve"> Chất liệu: Polyethylene Cao phân tử siêu bền (UHMWPE), bề rộng chỉ 1.40 mm. Màu sắc: trắng và xanh coban
Lực kéo 576,12 N/mm2
- Cố định mô mềm trong nội soi khớp
* Tiêu chuẩn chất lượng: ISO/CE/FDA</t>
  </si>
  <si>
    <t>Chỉ khâu không tiêu Nylon các số</t>
  </si>
  <si>
    <t>Hộp 12 gói</t>
  </si>
  <si>
    <t>Chỉ phẫu thuật không tiêu tổng hợp Nylon, đơn sợi, chất liệu polyamide 6 hoặc polyamide 6.6. Các số 0, 2/0,3/0,4/0,5/0. Chỉ dài 75cm. Kim làm bằng thép không gỉ 420 phủ silicon, đầu kim tam giác. Đóng gói bằng giấy Tyvek 100% sợi HDPE
Lực liên kết giữa kim và chỉ lớn hơn 200%
Lực kéo đứt khi thắt nút lớn hơn 120%
Tiệt trùng  EO 100% hoặc EO/CO2 tỉ lệ 20:80
Đạt tiêu chuẩn ISO 13485, GMP FDA.</t>
  </si>
  <si>
    <t>Chỉ khâu không tiêu Silk Black các loại, các số</t>
  </si>
  <si>
    <t>Là chỉ phẫu thuật tự nhiên đa sợi không tiêu tiệt trùng được chiết xuất từ kén tằm.Chỉ được bện bằng phương pháp đặc biệt giúp tăng độ bền,có thể giữ vết thương trong 3 tháng và khả năng gây dị ứng trung bình. Có kim hoặc không kim, đơn sợi hoặc đa sợi dài 60/75cm-Silk Black
Đạt tiêu chuẩn ISO 13485</t>
  </si>
  <si>
    <t>Chỉ Daclon Nylon số 10/0</t>
  </si>
  <si>
    <t>Chỉ phẫu thuật nylon không tan, đơn sợi, dài 75 cm, kim tam giác. Được tổng hợp từ chuỗi polymer của Nylon 6 và Nylon 6.6. Kim phủ silicone. Đạt tiêu chuẩn ISO 13485</t>
  </si>
  <si>
    <t>Chỉ  khâu không tiêu  Polypropylen các số</t>
  </si>
  <si>
    <t>Là chỉ phẫu thuật đơn sợi không tiêu làm từ polypropylene,với bề mặt sợi chỉ mượt và mịn giúp dễ dàng xuyên qua các tổ chức mô và có khả năng cố định vết thương rất lâu. Chỉ có màu xanh và khả năng gây dị ứng rất thấp. Hai kim tròn, chỉ dài 60/75/90cm. Các số từ 1/0 đến 8/0.
Đạt tiêu chuẩn ISO 13485</t>
  </si>
  <si>
    <t xml:space="preserve">Chỉ khâu tiêu chậm Surgicryl PGA các loại, các số </t>
  </si>
  <si>
    <t>Chỉ phẫu thuật tự tiêu tổng hợp Polyglycolic acid, đa sợi, được phủ Polycaprolactone và Calcium Stearate , màu tím. Các số 1, 0, 2/0,3/0, 4/0, 5/0
Kim làm bằng thép không gỉ 420 phủ silicon.
- Lực kéo đứt của chỉ tối thiểu 3.8 Newton
- Lực kéo đứt khi thắt nút (lực căng của chỉ) tối thiểu 6.67 Newton
- Lực liên kết kim và chỉ tối thiểu 2.25 Newton.
Duy trì độ bền kéo sau 7 ngày là 89%, sau 14 ngày là 82.9%. Tiêu hoàn toàn sau 90 ngày.
Tiệt trùng  EO
Đạt tiêu chuẩn ISO 9001, ISO 13485, GMP FDA.</t>
  </si>
  <si>
    <t>Chỉ khâu tiêu chậm Polyglactin (Surgicryl 910) các số</t>
  </si>
  <si>
    <t>Chỉ phẫu thuật tự tiêu tổng hợp Polyglactin 910, đa sợi, được phủ bởi Polyglactin 370 và Calcium Stearate , màu tím. Các số 0, 1, 2/0,3/0, 4/0, 5/0
Kim làm bằng thép không gỉ 420 phủ silicon. Đóng gói bằng giấy Tyvek 100% sợi HDPE
Lực liên kết giữa kim và chỉ lớn hơn 200%
Lực kéo đứt khi thắt nút lớn hơn 120%
Thời gian duy trì độ bền kéo sau 1 tuần là 93%, sau 2 tuần là 79%. Tiêu hoàn toàn trong  50-70 ngày
Tiệt trùng  EO 100% hoặc EO/CO2 tỉ lệ 20:80
Đạt tiêu chuẩn ISO 13485, GMP FDA.</t>
  </si>
  <si>
    <t>Chỉ khâu tiêu chậm Catgut chromic có kim các số</t>
  </si>
  <si>
    <t>Chỉ tan tổng hợp Chromic cagut, đơn sợi, dài 75 cm, kim tròn đầu nhọn 26mm, 1/2 vòng tròn, màu nâu. Được làm từ các mô liên kết đã được tinh chế (hầu hết là collagen), được xử lý bằng muối crôm giúp tăng khả năng chịu đựng với enzyme cơ thể. Kim phủ silicone. Chỉ được hấp thụ hoàn toàn từ 56-72 ngày.
Tiêu chuẩn: ISO 13485</t>
  </si>
  <si>
    <t xml:space="preserve">Chỉ Vicryl  số 2/0 - 4/0 </t>
  </si>
  <si>
    <t>Chỉ tan tổng hợp đa sợi Polyglactin 910 được bọc bởi 50% là Polyglactin 370 và 50% là Calcium Stearate số 4/0 dài 75cm, kim tròn đầu tròn SH-2 Plus bằng thép Ethalloy có phủ silicone cải tiến, dài 20mm 1/2 vòng tròn. Lực căng giữ vết thương 75% sau 14 ngày, 50% sau 21 ngày, 25% sau 28 ngày. Thời gian tự tiêu hoàn toàn: 56-70 ngày .Đạt tiêu chuẩn ISO, CE, CFS</t>
  </si>
  <si>
    <t>Chỉ Vicryl số 5/0 - 6/0</t>
  </si>
  <si>
    <t>Chỉ tan tổng hợp đa sợi Polyglactin 910 được bọc bởi 50% là Polyglactin 370 và 50% là Calcium Stearate số 5/0 dài 75cm, kim tròn đầu tròn RB-1 Plusbằng thép Ethalloy có phủ silicone cải tiến, dài 17 mm 1/2 vòng tròn.  Lực căng giữ vết thương 75% sau 14 ngày, 50% sau 21 ngày, 25% sau 28 ngày. Thời gian tự tiêu hoàn toàn: 56-70 ngày. Đạt tiêu chuẩn ISO, CE, CFS.</t>
  </si>
  <si>
    <t>Chỉ khâu tiêu nhanh các loại, các số (Surgicry Rapid)</t>
  </si>
  <si>
    <t>Chỉ tan nhanh tổng hợp đa sợi Polyglactin 910 được bọc bởi 50% Polyglactin 370 và 50% Calcium Stearate số 4/0 dài 75cm, kim tròn đầu tam giác FS-3 bằng thép Ethalloy có phủ silicone cải tiến, dài 16mm 3/8 vòng tròn.Lực căng giữ vết thương : 50% sau 5 ngày,  0% sau 10 - 14 ngày. Thời gian tiêu hoàn toàn 42 ngày.  Đạt tiêu chuẩn ISO 13485</t>
  </si>
  <si>
    <t>Chỉ thép mềm các cỡ</t>
  </si>
  <si>
    <t>Cuộn</t>
  </si>
  <si>
    <t>10m/
cuộn</t>
  </si>
  <si>
    <t>Chất liệu thép không gỉ 
'Đường kính: từ 0.2 đến 1.0 mm. Chiều dài: 10 m
Đạt tiêu chuẩn ISO 13485:2016; CE; FDA</t>
  </si>
  <si>
    <t>Chỉ thép phẫu thuật Răng Hàm Mặt</t>
  </si>
  <si>
    <t>1 cuộn 10m/túi</t>
  </si>
  <si>
    <t xml:space="preserve"> Đường kính từ 0.4mm đến 0.9mm
- chiều dài 10m/cuộn;
- Đạt chất lượng ISO 13485 và EC; chất liệu thép không gỉ, tiêu chuẩn ASTM F138 (62.8% Fe; 17.52% Cr; 14.27% Ni) </t>
  </si>
  <si>
    <r>
      <t> </t>
    </r>
    <r>
      <rPr>
        <b/>
        <i/>
        <sz val="14"/>
        <color theme="1"/>
        <rFont val="Times New Roman"/>
        <family val="1"/>
      </rPr>
      <t>5.3. Dao phẫu thuật</t>
    </r>
  </si>
  <si>
    <t>Dao mổ các số (SURGICAL BLADE)</t>
  </si>
  <si>
    <t>Hộp/ 100 cái</t>
  </si>
  <si>
    <t>Dao mổ làm từ thép không gỉ và thép carbon. Kích thước: số 10, 11, 15, 20, 21.
Tiêu chuẩn: ISO 13485</t>
  </si>
  <si>
    <t>Dây cưa sọ não</t>
  </si>
  <si>
    <t>10 cái/1 gói</t>
  </si>
  <si>
    <t xml:space="preserve"> Chất liệu thép không gỉ.Chiều dài 32cm hoặc 40cm.  
Tiêu chuẩn ISO/CE.</t>
  </si>
  <si>
    <t>Đầu đốt điện, tay dao đốt điện dùng trong phẫu thuật các loại, các cỡ</t>
  </si>
  <si>
    <t>1cái/ hộp</t>
  </si>
  <si>
    <t>• Cung cấp tốc độ cắt lớn nhất với lượng mô lớn trong nội soi khớp vai, gối, khớp nhỏ, có nhiều lỗ hút nước ra giúp trường quan sát tốt
Bề mặt điện cực lớn  giúp loại bỏ tốt các phần mô mềm cần loại bỏ, và cầm máu trong ổ khớp.
• Độ  gập góc 30, 45,70, 90.
* Đầu đốt sử dụng ít nhất được 3 lần
* Cung cấp máy đốt điện tương thích
* Tiêu chuẩn chất lượng: ISO/CE/FDA</t>
  </si>
  <si>
    <t>Lưỡi bào dùng trong nội soi khớp các cỡ</t>
  </si>
  <si>
    <t>*Lưỡi bào dùng cho phẫu thuật nội soi khớp vai, gối, cổ tay, cổ chân, khưyu...
Đường kính: 2.9mm, 3.5mm, 4.0mm
Chiều dài 130mm, tích hợp với các loại tay bào 
Chất liệu làm bằng thép không gỉ. (Hoặc tương đương)
* Đầu đốt sử dụng ít nhất được 3 lần
* Tiêu chuẩn chất lượng: ISO/CE/FDA</t>
  </si>
  <si>
    <t>Dao đốt điện</t>
  </si>
  <si>
    <t>1 cái/ gói</t>
  </si>
  <si>
    <t xml:space="preserve"> 1. Dây đốt dài  ≥ 3.0 mét. 
 2. Connector nối vào máy cắt đốt là loại 3 chấu chuẩn.
 3. Thân có 2 nút bấm “Cut-Coag” có phân biệt màu sắc để kích hoạt cắt - cầm máu;
 4. Lưỡi bằng thép không gỉ (SUS304 hoặc cao hơn). Chiều dài 70mm cố định bằng khóa lục giác, đường kính thân dao đường kính 2.36mm. Chiều dài: 190+-2mm
 4. Tương thích với các máy cắt đốt đang sử dụng tại Bệnh viện (Valley Lab, Conmed, Martin, ERBE, Tekno, ...)
 5. Sản phẩm được đóng gói hai lớp và được tiệt trùng bằng EO.</t>
  </si>
  <si>
    <t>Dao THUNDERBEAT, 9cm</t>
  </si>
  <si>
    <t>1 cái/ hộp</t>
  </si>
  <si>
    <t>Dao cắt siêu âm và hàn mạch máu loại THUNDERBEAT, 9cm, Open Fine Jaw, 9cm, mở hàm là Dao cắt siêu âm và hàn mạch máu tương thích Máy cắt đốt hàn mạch máu Thunderbeat.
- Đầu que cắt siêu âm được vát nhọn giúp bóc tách dễ dàng hơn và tránh gây tổn thương mô phía trước
- Lưỡi dao có phủ lớp chống dính giảm thiểu dính mô
Tiêu chuẩn chất lượng: ISO 13485, CE
Công nghệ sản xuất: G7</t>
  </si>
  <si>
    <t>Dao thunderbeat, 5
mm, 35cm , tay cầm phía trước,  Loại S</t>
  </si>
  <si>
    <t>Dao Thunderbeat 5mm, 35cm, tay cầm phía trước, loại S hoặc tương đương. Tiêu chuẩn ISO hoặc CE.</t>
  </si>
  <si>
    <t>Dao cắt tiêu bản</t>
  </si>
  <si>
    <r>
      <t xml:space="preserve"> Sử dụng công nghệ làm cứng thép độc quyền (Pink technology). Hiệu suất tối ưu, giảm nguy cơ cắt xuyên khối mẫu . Lát cắt nhanh gọn với thiết kế cát đọc đáo mới (new edge design). Tuổi thọ cao, bên ngoài phủ lớp  PTFE, goc nghiêng lưỡi dao 34</t>
    </r>
    <r>
      <rPr>
        <vertAlign val="superscript"/>
        <sz val="14"/>
        <color theme="1"/>
        <rFont val="Times New Roman"/>
        <family val="1"/>
      </rPr>
      <t>0</t>
    </r>
    <r>
      <rPr>
        <sz val="14"/>
        <color theme="1"/>
        <rFont val="Times New Roman"/>
        <family val="1"/>
      </rPr>
      <t>).</t>
    </r>
  </si>
  <si>
    <t>Lưỡi dao bào da (SKIN GRAFT  KNIFE BLADES)</t>
  </si>
  <si>
    <t>10 cái/
Hộp</t>
  </si>
  <si>
    <t>Lưỡi dao lấy da BA718R sử dụng với BA712R, BA717R và BA719R</t>
  </si>
  <si>
    <t>Nhóm 6. Vật liệu thay thế, vật liệu cấy gép nhân tạo</t>
  </si>
  <si>
    <t>6.1. Van nhân tạo</t>
  </si>
  <si>
    <t>6.2. Giá đỡ</t>
  </si>
  <si>
    <t>6.3. Thủy tinh thể nhân tạo</t>
  </si>
  <si>
    <t>Thuỷ tinh thể nhân tạo mềm, đơn tiêu một mảnh, ưu thế nhìn trung gian</t>
  </si>
  <si>
    <t>1 cái/ Hộp</t>
  </si>
  <si>
    <t>Chất liệu Acrylic kỵ nước, mềm, trong, suốt, đơn tiêu + cung cấp tầm nhìn trung gian. 1 mảnh, thiết kế 3 điểm cố định. Càng chữ C hoặc tương đương. Đường kính optic: 6mm. Đường kính tổng: 13mm. Lọc tia UV. Thiết kế phi cầu, chỉ số SA -0.27µm. Hằng số A: 118.8. Dải công suất từ +5D đến +34D. Kích thước vết mổ: ≥2.2mm và ≤2.8mm. Chỉ số khúc xạ &lt;= 1.47. Kèm cartridge. Đạt tiêu chuẩn ISO, CE, 1 CFS; CFG.</t>
  </si>
  <si>
    <t>Thuỷ tinh thể nhân tạo mềm Bioline Yellow Bluelight kèm dụng cụ đặt nhân</t>
  </si>
  <si>
    <t>- Thủy tinh thể nhân tạo 1 mảnh, càng chữ C. Chất liệu Hydrophilic Acrylic copolymer 26% nước.
-  Lọc UV và lọc ánh sáng xanh
- Thiết kế hai mặt lồi
- Chiều dài TTT: 12,5 mm. Đường kính optic: 6,0 mm.
- Độ dày trung tâm TTT : 0,98mm (+20D). 
- Góc càng 0 độ. A-constant: 118,0. ACD: 4,96 mm. Chỉ số khúc xạ: 1,46
- Cầu sai: 0 (trung tính)
- Chỉ số ABBE: 58
- Tiệt trùng bằng hơi nước
- Dải công suất từ 0D đến +30D với mức tăng 0,5D  (dải diop -7D đến -1D được sản xuất theo yêu cầu)
- Được cung cấp cùng súng và cartridge dùng 1 lần đồng bộ  với vết mổ 2,2 / 2,5mm.
- Hàng hóa đạt tiêu chuẩn chất lượng ISO 13485:2016; CE; CFS</t>
  </si>
  <si>
    <t>Thủy tinh thể nhân tạo mềm kéo dài tiêu cự</t>
  </si>
  <si>
    <t>- Thủy tinh thể sử dụng công nghệ kéo dài tiêu cự Polynomial trên bề mặt.
- Chất liệu hydrophobic acrylic không có hiện tượng Glistening. 
- Tổng chiều dài kính: từ 10D đến 24,5D: 11,00mm; từ 25D đến 30D: 10,75mm
- Đường kính Optic: từ 10D đến 24,5D: 6,00mm; từ 25D đến 30D: 5,75mm.
- Thiết kế 4 càng.
- Thủy tinh thể lọc ánh sáng xanh và lọc tia cực tím.  
- Chỉ số khúc xạ: 1,53.
- Chỉ số Abbe: 42
- TTT được lắp sẵn trong cartridge
- Công suất: từ 10D đến 30D bước nhảy 0.5D.
- Chỉ số pACD: 5,85 (Đo bằng giao thoa quang học và tính theo công thức Hoffer Q)
- Hằng số A tính theo công thức SRK/T: 119,40 (đo bằng giao thoa quang học).
- Hàng hóa đạt tiêu chuẩn chất lượng: ISO13485:2016 ; CE; CFS.</t>
  </si>
  <si>
    <t xml:space="preserve">Thủy tinh thể nhân tạo hai tiêu cự </t>
  </si>
  <si>
    <t>Thủy tinh thể mềm đa tiêu cự một mảnh, chất liệu Acrylic ngậm nước 25% với bề mặt bên ngoài không ngậm nước. Lọc tia UV, trong suốt, Chỉ số khúc xạ là 1,46; chỉ số ABBE 60. Thiết kế kính theo bảng phiến 04 cạnh càng hình dĩa, thiết kế optic bờ vuông chống đục bao sau 360 độ. Tiêu điểm nhìn gần +3,75D, phân bố ánh sáng theo tỷ lệ 65% cho nhìn xa và 35% cho nhìn gần. Đặt qua vết mổ nhỏ 1,8 mm; công nghệ MISC, vòng khúc xạ và nhiễu xạ được thiết kế trên bề mặt trước optic, optic dạng phi cầu với cầu sai điều chỉnh -0,18µm, đường kính optic 6mm, chiều dài 11mm. Độ dày càng kính 0,25mm. Góc Haptic 0 độ. Xử lý bề mặt Thủy Tinh Thể bằng công nghệ SMP (Smooth micro phase), giảm nhiễu loạn ánh sáng. Hằng số A là 117,8. Độ sâu tiền phòng ACD 4,75; LF là 1,36; DF là 0. Dải công suất từ 0D đến +32D tăng dần đều 0,5D. Cartridge + injector dùng một lần.</t>
  </si>
  <si>
    <t>Thủy tinh thể nhân tạo mềm 03 tiêu kéo dài tiêu cự</t>
  </si>
  <si>
    <t>- Thủy tinh thể nhân tạo ba tiêu cự, theo nguyên lý nhiễu xạ.
- Chất liệu hydrophobic acrylic không có hiện tượng Glistening. 
- Thiết kế phi cầu hai mặt lồi.
- Thiết kế càng 4 điểm tựa kiểu C kép, công nghệ càng chống dính Rigde Tech độc quyền.
- Thủy tinh thể lọc ánh sáng xanh và lọc tia cực tím.  
- Chiều dài thủy tinh thể: 11,40mm.
- Đường kính quang học: 6,0mm. 
- Chỉ số khúc xạ: 1,53
- Chỉ số pACD: 5,85 (Đo bằng giao thoa quang học và tính theo công thức Hoffer Q)
- Chỉ số Abbe: 42
- Dải công suất: từ +10D đến +35D bước nhảy 0,5D.
- Công suất bổ sung +3.5D và +1.75D
- Sử dụng hệ thống đặt kính Medicel Accuject 2.0/2.1/2.2.
- Hằng số A tính theo công thức SRK/T: 119.40 (đo bằng giao thoa quang học) 
- Hàng hoá đạt tiêu chuẩn chất lượng: ISO13485:2016 ; CE; CFS.</t>
  </si>
  <si>
    <t xml:space="preserve">Thủy tinh thể nhân tạo mềm đơn tiêu cự thiết kế 4 càng </t>
  </si>
  <si>
    <t>- Thủy tinh thể nhân tạo đơn tiêu chất liệu Hydrophobic acrylic không có hiện tượng Glistening. 
- Thủy tinh thể lọc ánh sáng xanh và lọc tia cực tím
- Thủy tinh thể có thiết kế phi cầu hai mặt lồi.
- Thiết kế 4 càng.
- Tổng chiều dài kính: từ 0D đến 24,5D: 11,00mm; từ 25D đến 30D: 10,75mm
- Đường kính Optic: từ 0D đến 24,5D: 6,00mm; từ 25D đến 30D: 5,75mm.
- Chỉ số khúc xạ: 1,53
- Chỉ số pACD: 5,85 (Đo bằng giao thoa quang học và tính theo công thức Hoffer Q)
- Chỉ số Abbe: 42
- Thủy tinh thể được lắp sẵn trong cartridge
- Công suất: từ 0D đến 9D bước nhảy 1D; 10D đến 30D bước nhảy 0,5D.
- Hằng số A tính theo công thức SRK/T: 119,40 (đo bằng giao thoa quang học)
- Hàng hóa đạt tiêu chuẩn chất lượng: ISO13485:2016 ; CE; CFS.</t>
  </si>
  <si>
    <r>
      <t> </t>
    </r>
    <r>
      <rPr>
        <b/>
        <i/>
        <sz val="14"/>
        <color theme="1"/>
        <rFont val="Times New Roman"/>
        <family val="1"/>
      </rPr>
      <t>6.4 Xương, sụn, khớp, gân nhân tạo</t>
    </r>
  </si>
  <si>
    <t>Đĩa đệm cột sống các loại</t>
  </si>
  <si>
    <t>Đĩa đệm cột sống cổ lối trước DUO</t>
  </si>
  <si>
    <t>Cái/Gói</t>
  </si>
  <si>
    <t>- Vật liệu: PEEK (ASTM F2026) và Titanium Alloy Ti-6Al-4V ELI (ASTM F136).
- Thiết kế dạng hình thang. 
- Mặt trên và mặt dưới có răng cưa (độ cao răng từ 0.5mm – 0.8mm) giúp đĩa đệm bám chắc trên bề mặt thân đốt sống. 
- Góc nghiêng giữa mặt trên và mặt dưới đĩa đệm từ 0 độ đến 8 độ. 
- Ở giữa thiết kế khoang nhồi xương lớn giúp chứa được nhiều xương ghép. 
- Đĩa đệm có 3 điểm đánh dấu làm bằng Titanium có thể dễ dàng quan sát trên phim X-quang hoặc C-Arm.
- Đường kính/ Độ cao: 5, 6, 7, 8, 9, 10, 11, 12, 13 mm.
- Độ rộng: 15 mm
- Độ sâu: 12 mm 
- Góc nghiêng: 0 độ đến 8 độ.
- Tiêu chuẩn: ISO 13485:2016
- Đã tiệt trùng sẵn, đóng gói riêng lẻ theo hộp, hạn sử dụng lâu dài (5 năm)
- Cung cấp trợ cụ tương thích đồng bộ.</t>
  </si>
  <si>
    <t>Đĩa đệm cột sống cổ lối trước</t>
  </si>
  <si>
    <t>- Chất liệu: PEEK tương thích MRI.
- Có các size: 4, 5, 6, 7, 8mm.
- Chiều sâu: 12mm và 14mm; Chiều ngang : 14mm và 16mm, Chiều cao: từ 4mm đến 8mm. 
- Bề mặt có răng và chân Titanium để cố định đĩa chắc chắn. Có 3 điểm đánh dấu cản quang bằng Titanium có thể thấy được trên X-quang. 
- 2 Khoang ghép rộng giúp tăng cường phản ứng tổng hợp xương.
- Trên thân có 4 mấu gai ở hai bên và trên dưới để tránh di lệch đĩa đệm.  Có 2 loại : có sẵn xương ghép và không xương.
- Đóng gói tiệt trùng sẵn.
- Đạt tiêu chuẩn ISO.
- Cung cấp trợ cụ tương thích đồng bộ.</t>
  </si>
  <si>
    <t>Đĩa đệm cột sống lưng dạng thẳng</t>
  </si>
  <si>
    <t>- Chất liệu: PEEK tương thích sinh học, không cản quang.
Hình viên đạn đầu thon phù hợp với cấu trúc khoang đĩa đệm. Trên thân có hệ thống răng ngược giúp chống trôi trượt. Độ ưỡn của đĩa đêm là 0°, 4° và 8°. Thể tích nhổi xương tùy theo kích thước đĩa đệm
- Kích thước:
+ Chiều cao: Từ 6-12mm, mỗi bước tăng 1mm
+ Chiều rộng: 10mm 
+ Chiều dài: từ 22mm và 24mm.
- Trên bề mặt có bước răng ngược và 1 khoang nhồi xương
- Có ít nhất 2 vạch cản quang Tantalum để định vị chính xác vị trí của đĩa đệm trong phẫu thuật Plif.
- Miếng ghép có thiết kế hình viên đạn, trên thân có các răng cố định chống dịch chuyển.
-  Phù hợp nhất với cấu trúc giải phẫu.
- Tiệt trùng sẵn.
 Đạt tiêu chuẩn ISO.
- Cung cấp trợ cụ tương thích đồng bộ.</t>
  </si>
  <si>
    <t>Đĩa đệm cột sống lưng thẳng PLIF-Bullet</t>
  </si>
  <si>
    <t>- Vật liệu: PEEK (ASTM F2026) và Titanium Alloy Ti-6Al-4V ELI (ASTM F136).
- Thiết kế dạng thẳng hình viên đạn, đầu thuôn.
- Mặt trên và mặt dưới có răng cưa (chiều cao răng từ 0.5mm – 0.8mm) giúp đĩa đệm bám chắc vào bề mặt xương. 
- Góc nghiêng giữa mặt trên và mặt dưới đĩa đệm từ 0 độ đến 10 độ, độ ưỡn giữa hai mặt từ 0 độ đến 15 độ giúp đĩa đệm tương thích với cấu trúc sinh lý cột sống khi đặt vào cơ thể bệnh nhân. 
- Khoang nhồi xương lớn giúp chứa được nhiều xương ghép. 
- Thân đĩa đệm có các lỗ suốt giúp tăng tốc độ lành xương. 
- Đĩa đệm có 3 điểm đánh dấu làm bằng Titanium có thể dễ dàng quan sát trên phim X-quang hoặc C-Arm.
- Độ rộng: 10mm. 
- Độ dài: 22mm đến 30mm.
- Đường kính/ Độ cao: 7, 8, 9, 10, 11, 12, 13mm. 
- Tiêu chuẩn: ISO 13485:2016.
- Đã tiệt trùng sẵn, đóng gói riêng lẻ theo hộp, hạn sử dụng lâu dài (5 năm).
 Đạt tiêu chuẩn ISO.
- Cung cấp trợ cụ tương thích đồng bộ.</t>
  </si>
  <si>
    <t>Đĩa đệm cột sống lưng cong TLIF-Kidney</t>
  </si>
  <si>
    <t>- Vật liệu: PEEK (ASTM F2026) và Titanium Alloy Ti-6Al-4V ELI (ASTM F136).
- Thiết kế dạng cong (hình trái chuối/ hạt đậu…)
- Mặt trên và mặt dưới có răng cưa (độ cao răng từ 0.5mm – 0.8mm) giúp đĩa đệm bám chắc vào bề mặt xương.
- Góc nghiêng giữa mặt trên và mặt dưới đĩa đệm từ 0 độ đến 8 độ, độ ưỡn từ 0 độ đến 10 độ, giúp đĩa đệm tương thích với cấu trúc sinh lý cột sống khi đặt vào cơ thể bệnh nhân.
- Hai đầu đĩa đệm được vát góc 30 độ giúp dễ dàng đặt đĩa đệm vào giữa hai đốt sống lưng.
- Đĩa đệm có thể xoay một góc từ 10 độ đến 90 độ khi đặt. Kỹ thuật này giúp giảm chấn động lên thân sống và đảm bảo đĩa đệm được đặt đúng vị trí.
- Khoang nhồi xương lớn giúp chứa được nhiều xương ghép.
- Thân đĩa đệm có các lỗ suốt giúp tăng tốc độ lành xương.  
- Đĩa đệm có 3 điểm đánh dấu làm bằng Titanium có thể dễ dàng quan sát trên phim X-quang hoặc C-Arm.
- Độ dài: 25mm đến 30mm. 
- Đường kính/ Độ cao: 7, 8, 9, 10, 11, 12, 13mm. 
- Bán kính cong từ 28mm đến 34mm.
- Tiêu chuẩn: ISO 13485:2016
- Đã tiệt trùng sẵn, đóng gói riêng lẻ theo hộp, hạn sử dụng lâu dài (5 năm).
 - Đạt tiêu chuẩn ISO.
- Cung cấp trợ cụ tương thích đồng bộ.</t>
  </si>
  <si>
    <t>Đĩa đệm trong phẫu thuật cột sống thắt lưng, lối bên</t>
  </si>
  <si>
    <t>Hộp/1 cái</t>
  </si>
  <si>
    <t>Vật liệu: PEEK, 2 điểm đánh dấu bằng tantalum. Độ dày của răng cưa: 0.7mm; khoảng cách từ thành phía trước đến điểm đánh dấu là 2mm và khoảng cách từ thành phía sau đến điểm đánh dấu là 5mm.  Đĩa đệm có kích thước: chiều dài 28mm x chiều rộng 11mm x độ nghiêng 4 độ x chiều cao: 8-10-12-14mm. Bên trong có khoang chứa xương. Đóng gói tiệt trùng sẵn.
 Đạt tiêu chuẩn ISO, CE
- Cung cấp trợ cụ tương thích đồng bộ.</t>
  </si>
  <si>
    <t>Miếng ghép đĩa đệm cột sống lưng loại cong</t>
  </si>
  <si>
    <t>Đĩa đệm cột sống lưng dùng trong phẫu thuật cột sống lưng, ngực
- Chất liệu: polymer polyether ether ketone (PEEK), các cỡ từ 7-15mm (mỗi cỡ tăng 1mm): rộng 10mm, dài 27-36mm.
- Góc lệch: 0 độ và 6 độ, miếng ghép thiết kế cong hình trái chuối. Đầu dạng hình shaped hỗ trợ dễ chèn và cấy ghép. Trên thân có bước răng lệch góc cao 0.5mm cố định đúng vị trí và chống dịch chuyển.
- Thân đĩa lồi có 2 khoang lớn ghép xương giúp hàn xương tối đa. Radiograph X - quang dạng tantalum 2 điểm rất dễ thấy.
- Khoang ghép xương từ: 0.65 -1 .54cc tùy kích thước.
- Tiệt khuẩn
 - Đạt tiêu chuẩn ISO.
- Cung cấp trợ cụ tương thích đồng bộ.</t>
  </si>
  <si>
    <t>Khớp vai, gối các loại</t>
  </si>
  <si>
    <t>Bộ khớp gối toàn phần có xi măng</t>
  </si>
  <si>
    <t>bộ</t>
  </si>
  <si>
    <t>* Phương pháp phẫu thuật ít cắt xương.
1. Lồi cầu lăn trên lớp đệm như gối tự nhiên (ball in socket). Chuyển động xoay sâu 1 góc 15 độ, bán kính góc ổn định 0 - 90 độ. Độ gập gối 145 độ
- 8 cỡ lồi cầu đùi: 1; 2; 3; 4; 5; 6; 7; 8 
- Độ rộng mặt trên (A/P): 59, 61, 64, 66, 70, 73, 77, 80mm 
- Độ dài mặt trên (M/L): 51, 54, 57, 60, 64, 68, 72, 76 mm 
2. Mâm chày: Chất liệu Cobalt Chrome /Titanium Alloy bề mặt nhám tạo độ kết dính với xi măng và xương.Mâm chày phải cho chân phải và trái cho chân trái. 
- Có 11 kích cỡ (size): 1, 2, 2+, 3, 4, 5, 6, 6+, 7, 8, 8+
- Độ rộng mặt trên (A/P): 40, 43, 46, 49, 52, 55, 58, 61, 64mm 
- Độ dài mặt trên (M/L): 54, 58, 62, 66, 70, 74, 78, 82, 86mm.
- Chiều dài thân (Stem Length): 31; 34; 35; 38; 41; 43; 50mm
3. Lớp đệm: Chất liệu Polythylene cao phân tử có 6 size, độ dày 10; 12; 14; 17; 20; 24mm, độ dốc phía sau chèn xương chày 3 độ, cạnh trước cao 11;12mm
4. Bánh chè: chất liệu Polythylene cao phân tử, thiết kế kiểu vòm, loại không chân và 3 chân. Có 8 kích cỡ về độ dày và đường kính: 25 x 7 mm; 25 x 9 mm; 26 x 8,0 mm; 28 x 7,0mm; 28 x 9,0mm; 29 x 8,0mm; 32 x 8,0 mm; 35 x 8,0 mm; 38 x 10 mm; 41 x 11,0 mm.
5. Xi măng: Đóng gói tiệt trùng kèm dung dịch
* Tiêu chuẩn chất lượng: ISO/CE/FDA
 - Cung cấp trợ cụ tương thích đồng bộ.</t>
  </si>
  <si>
    <t xml:space="preserve">Bộ khớp gối toàn phần có xi Mobio với lót đệm mâm chày Vitamin E </t>
  </si>
  <si>
    <t>4 Cái / Bộ</t>
  </si>
  <si>
    <t>Thiết kế BALAN SEE bán kính đơn ( 0-95º) hạn chế cắt bỏ xương đùi xa và sau bằng nhau định hình và tái tạo cân bằng dây chằng, độ gập duỗi tối đa 150°
- Thiết kế kiểu patellofemoral bảo tồn xương, cơ chế khóa chèn xương chày đa hướng mạnh mẽ. 
1. Lồi cầu đùi (Femoral Component):
- Chất liệu hợp kim CoCr, loại lồi cầu đùi trái/ phải với 15 size, 10 kiểu chuẩn (PS) và 5 kiểu mở rộng (PS+) đối với size 3N, 4N, 5N, 6N, 7N.
2. Mâm chày (Tibial Plate):
- Chất liệu Ti-6Al-4V với  9 kích cỡ sử dụng 
Chiều ngang: 58, 61, 64, 67, 70, 74, 77, 80 và 85mm. Chiều sâu (trước sau): 38, 40, 42, 44, 46, 49, 52, 55 và 59mm
3. Lớp đệm mâm chày (Tibial Bearing):
- Thiết kể kiểu PS và PS +; chất liệu Vitamin E highly crosslinked, kích thước từ 9 -25mm với 8 độ dày khác nhau  
4. Bánh chè (Patellar Component):
- Chất liệu polyethylene gồm 6 kích cỡ 27; 29; 32; 35; 38; 41mm, độ dày 7.5; 8.5; 9; 9.5; 10mm
5. Xi măng:  
- Đóng gói tiệt trùng, kèm dung dịch pha.
 - Đạt tiêu chuẩn ISO.
- Cung cấp trợ cụ tương thích đồng bộ.</t>
  </si>
  <si>
    <t>Khớp vai bán phần có xi măng SMR Hemi</t>
  </si>
  <si>
    <t>1. Chuôi cánh tay có xi măng(Cemented Stems): (Ti6Al4V) L. 80 mm
- Vật liệu : (Ti6Al4V) với L 80 mm
- Đóng gói tiệt trùng sẵn từng cái, 01 cái/ hộp.
2. Đầu cánh tay với khoá (Humeral Bodies with locking screw) :
- Vật liệu : hợp kim Ti6AI4V cùng với vít khoá
- Đóng gói tiệt trùng sẵn từng cái, 01 cái/ hộp.
Có 1 size: medium.
3. Chỏm:
- Cấu tạo bởi chỏm khớp : hợp kim CoCrMo với giá đỡ khoá chất liệu Titan ( 0, +2,+4,+8) với đường kính từ 38 - 54mm với bước tăng là 2mm.
** Trường hợp ca mổ dùng chỏm size 38mm sẽ không dùng mã 1330.15.xxx 
- Đóng gói tiệt trùng sẵn từng cái, 01 cái/ hộp.
4. Xi măng kháng sinh với Gentamicine Cemex
- Đạt tiêu chuẩn ISO.
- Cung cấp trợ cụ tương thích đồng bộ.</t>
  </si>
  <si>
    <t>Khớp vai toàn phần không xi măng SMR Reverse</t>
  </si>
  <si>
    <t>Sử dụng trong các trường hợp thoái hoá khớp, gãy xương phức tạp và các ca phẫu thuật revision,...
1. Chuôi cánh tay không xi măng(Cementless Finned Stems): 
- Vật liệu : (Ti6Al4V) với L60, L80 mm, đường kính 11 -&gt; 18mm bước tăng 1mm.
- Đóng gói tiệt trùng sẵn từng cái, 01 cái/ hộp.
2. Đầu cánh tay với khoá (Humeral Bodies with locking screw) :
- Vật liệu : hợp kim Ti6AI4V cùng với vít khoá
- Đóng gói tiệt trùng sẵn từng cái, 01 cái/ hộp.
3. Ổ chảo : 
- Cấu tạo bởi chỏm khớp : hợp kim Ti6Al4V + PoroTi phủ  HA, bên trong chỏm cấu tạo bởi chất liệu với 2 loại: CoCrMo và Ti6Al4V
Phần ổ chảo (Liners) : Polyethylene cao phân tử (UHMWPE)/ thép không rỉ (X -Lima) được thiết kế tiêu chuẩn  kích thước 36mm (0,+3, +6)
- Đóng gói tiệt trùng sẵn từng cái, 01 cái/ hộp.
4. Vít xương: chất liệu Titan (Ti6AI4V) đường kính 6.5mm dài 20- 40mm
- Đạt tiêu chuẩn ISO.
- Cung cấp trợ cụ tương thích đồng bộ.</t>
  </si>
  <si>
    <t>Khớp Háng Bán Phần các loại</t>
  </si>
  <si>
    <t>1. Cuống xương đùi (stem): Neck Taper 12/14 mm.
- Thiết kế CORAIL 
- Vật liệu:  Titanium 6Al-4V (Ti6A14V).                          
- Góc cổ  chuôi (CCD): 131 - 134 độ.
- Có 11 kích cỡ (stem size): 8-18   
2. Đầu xương đùi (Femoral Head):Taper12/14 Chất liệu AISI316/L
- Kích cỡ (Size): 28 mm.
- Góc xoay (range of motion (ROM)) lên tới 76 độ. Vòng khóa khép kín chống trật khớp                                          
3.Đầu lưỡng cực (Chỏm) :38-57mm
- Chất liệu : AISI316/L + UHMWPE  nằm cố định với khóa chống trật đầu xương đùi.                                                                                
 4. Xi măng kháng sinh với Gentamicine</t>
  </si>
  <si>
    <r>
      <t>Khớp háng bán phần</t>
    </r>
    <r>
      <rPr>
        <b/>
        <sz val="14"/>
        <color theme="1"/>
        <rFont val="Times New Roman"/>
        <family val="1"/>
      </rPr>
      <t xml:space="preserve"> có xi măn</t>
    </r>
    <r>
      <rPr>
        <sz val="14"/>
        <color theme="1"/>
        <rFont val="Times New Roman"/>
        <family val="1"/>
      </rPr>
      <t>g, ổ cối có cơ chế khóa ràng chống trật khớp.</t>
    </r>
  </si>
  <si>
    <t>1. Chuôi có xi măng: Góc cổ chuôi: 135độ. Vật liệu thép không gỉ theo tiêu chuẩn ISO 5832-9. Cổ chuôi 12/14 5 độ 40 phút, hình ê-líp và được đánh bóng gương.  Kích cỡ: 9, 10, 11, 12, 13, 14, 15, 16. Tiệt trùng sẵn bằng tia gamma.
2. Ổ cối bán phần: Bề mặt ngoài bằng thép ko gỉ, đánh bóng gương. Bề mặt bên trong bằng polyethylene. ĐK 42-58 bước tăng 2 tương ứng chỏm đk 22.2mm; Đk 42-60 bước tăng 2 tương ứng chỏm đk 28mm. Ổ cối có cơ chế khóa ràng chống trật khớp.
3.Đầu xương đùi (chỏm): Chất liệu: Thép không rỉ theo tiêu chuẩn ISO 5832-9. Kích cỡ: 12/14 đk 22.2mm: có các size: 0; +3, 12/14 đk 28mm: có các size: -3.5; 0; +3.5; +7
4.Nút chặn .5.Xi măng
 Đạt tiêu chuẩn ISO, CE</t>
  </si>
  <si>
    <t>Bộ khớp háng bán phần không xi măng cổ rời</t>
  </si>
  <si>
    <t>3 Cái/ Bộ</t>
  </si>
  <si>
    <t>1. Đầu lưỡng cực: chất liệu Cobalt Chrome với bề mặt chịu lực polyethylene liên kết chéo A-CLASS, đường kính từ 36mm đến 65 mm với mỗi kích cỡ tăng 1mm. Phạm vi chuyển động 100°- Lớp lót chất liệu UHMWPE, có một vòng hỗ trợ UHMWPE bên trong vỏ cố định và có một vòng khóa UHMWPE lắp ráp phía trên vòng hỗ trợ.
2. Đầu xương đùi làm bằng Cobalt Chrome đường kính 22, 28, 32, 36mm. Lõi tăng giảm (+0mm,±3,5mm,+7mm,+10.5mm).
3. Cổ rời làm bằng Titanium/Cobalt - Chrome Alloy, góc cổ chuôi có thể điều chỉnh chiều dài và các góc từ 127 độ, 135 độ, 143 độ, chiều dài cổ chuôi: 27mm–38.5mm.
4. Cuống xương đùi chất liệu Titanium/ Cobalt Chrome Alloy Góc cổ Varus cổ điển 8 ° là  127 độ, góc cổ thẳng cổ điển là 135 độ. Thân chuôi Titanium Alloy có rãnh dọc chống xoay, rãnh ngang chống lún, phun lớp Plasma (0.5mm). Kích cỡ: 1-10, chích xương HA. Kích cỡ: 1-10, chiều dài: 125-175mm. Độ di lệch cổ chuôi (Offset): Cổ ngắn (35- 42mm), cổ trung ( 37-44mm), cổ dài (42 - 49mm). M/L With  27-36mm; A/P Thick 12-19mm. Cổ 5°42'30'' côn 12/14.
- Đạt tiêu chuẩn ISO.
- Cung cấp trợ cụ tương thích đồng bộ.</t>
  </si>
  <si>
    <t>Khớp háng bán phần không xi măng Bipolar / chuôi phủ lớp HA 55µm /LOCK tự định tâm</t>
  </si>
  <si>
    <t>1. Cuống xương đùi (stem): Neck Taper 12/14 mm.
- Thiết kế CORAIL ,có rảnh chống lún, chống xoay
- Vật liệu: Bên ngoài phủ lớp HA Hydroxyapatite 55µm , bên trong là lớp Titanium 6Al-4V (Ti6A14V).
- Góc cổ  chuôi (CCD): 131 - 134 độ.
- Có 11 kích cỡ (stem size): 8-18   
2. Đầu xương đùi (Femoral Head): Taper12/14. Chất liệu AISI316/L
- Kích cỡ (Size): 28 mm.(S-M-L-XL)
- Góc xoay (range of motion (ROM)) lên tới 76 độ. Vòng khóa khép kín chống trật khớp.                                         
3.Đầu lưỡng cực (Chỏm) : 41 -57mm
- Chất liệu : AISI316/L + UHMWPE nằm cố định với khóa chống trật đầu xương đùi. 
- Đạt tiêu chuẩn ISO.
- Cung cấp trợ cụ tương thích đồng bộ.</t>
  </si>
  <si>
    <t>Bộ Khớp háng bán phần không xi măng EXCIA công nghệ phủ Plasmapore</t>
  </si>
  <si>
    <t>Cái/ Gói</t>
  </si>
  <si>
    <t>1. Chuôi xương đùi
- Chất liệu: Titanium 
- Kích cỡ chuôi 8-18mm bước tăng 1mm
- Đầu trên của implant được phủ lớp titanium tinh khiết dày 0,35mm bằng công nghệ phủ plasmapore giúp gắn kết trực tiếp xương vào đầu trên của implant
2. Chỏm khớp háng:
- Chất liệu: Cobalt-chromium
- Kích cỡ: 12/14. Đường kính 22.2; 28mm
3. Ổ cối lưỡng cực: 
- Chất liệu:  Lớp vỏ kim loại bên ngoài và lớp lót polyethylen
- Kích thước đường kính ngoài từ 41-46mm tương thích với các chỏm khớp 22,2mm
- Kích thước đường kính ngoài từ 47-60mm tương thích với các chỏm khớp 28mm</t>
  </si>
  <si>
    <t>Khớp háng bán phần không xi măng , chuôi dài, ổ cối có gờ chống trật</t>
  </si>
  <si>
    <t>1. Chuôi xương đùi: Góc cổ chuôi 135 độ, cổ xương đùi có gờ chống lún. Vật liệu : hợp kim Titanium 6 - Aluminium 4 - Vanadium, được phủ 2 lớp gồm 1 lớp bột titanium và 1 lớp hydroxyapatite.  Cổ chuôi 12/14 5 độ 40 phút, hình ê-líp và được đánh bóng gương. Chuôi có 2 lỗ bắt vít điều chỉnh. Có 3 kích cỡ: 12; 14; 16mm, chiều dài chuôi 200; 250; 300mm. Vít điều chỉnh: đk 5.5mm, dài 28-55mm; đk 3.2mm, dài 30-35mm
2. Ổ cối bán phần: Bề mặt ngoài bằng thép ko gỉ, đánh bóng gương. Bề mặt bên trong bằng polyethylene. ĐK 42-58 bước tăng 2 tương ứng chỏm đk 22.2mm; Đk 42-60 bước tăng 2 tương ứng chỏm đk 28mm. Ổ cối có cơ chế khóa ràng chống trật khớp.
3.Đầu xương đùi: Thép không rỉ. Kích cỡ: 12/14 đk 22.2mm: có các size: 0; +3, 12/14 đk 28mm: có các size: -3.5; 0; +3.5; +7</t>
  </si>
  <si>
    <t>Khớp háng bán phần không xi măng, ổ cối có cơ chế khóa ràng chống trật khớp.</t>
  </si>
  <si>
    <t>1 Bộ</t>
  </si>
  <si>
    <t>1.Chuôi xương đùi (cuống xương đùi): Góc cổ chuôi 135 độ. Vật liệu: hợp kim Titanium 6 - Aluminium 4 - Vanadium (TA6V Alloy) theo tiêu chuẩn ISO 5832-3, được phủ 2 lớp gồm 1 lớp bột titanium (T40) và 1 lớp hydroxyapatite.  Cổ chuôi 12/14, 5 độ 40 phút, hình ê-líp và được đánh bóng gương. Kích thước: size x chiều dài: 9 x 130mm; 10 x 140mm; 11 x 145mm; 12 x 150mm; 13 x 155mm; 14 x 160mm; 15 x 165mm; 16 x 170mm. Rãnh ngang chống lún, rãnh dọc chống xoay. Tiệt trùng sẵn bằng tia gamma.
2. Ổ cối bán phần: Bề mặt ngoài bằng thép ko gỉ, đánh bóng gương. Bề mặt bên trong bằng polyethylene. ĐK 42-58 bước tăng 2 tương ứng chỏm đk 22.2mm; Đk 42-60 bước tăng 2 tương ứng chỏm đk 28mm. Ổ cối có cơ chế khóa ràng chống trật khớp.
3.Đầu xương đùi (chỏm): Chất liệu: Thép không rỉ theo tiêu chuẩn ISO 5832-9. Kích cỡ: 12/14 đk 22.2mm: có các size: 0; +3, 12/14 đk 28mm: có các size: -3.5; 0; +3.5; +7.
 Đạt tiêu chuẩn ISO, CE</t>
  </si>
  <si>
    <t xml:space="preserve">Khớp háng toàn phần các loại </t>
  </si>
  <si>
    <t>Khớp háng chuyển động đôi toàn phần  không xi măng</t>
  </si>
  <si>
    <t>1bộ</t>
  </si>
  <si>
    <t>1. Đầu xương đùi (chỏm): Chỏm và lớp đệm được đóng thành 1 khối; chỏm chuyển động bên trong lớp đệm, lớp đệm chuyển động bên trong ổ cối, tạo thành chuyển động kép. Chất liệu: Thép không gỉ theo tiêu chuẩn ISO 5832-9. Kích cỡ: 12/14 đk 22.2mm: có các size: 0; +3, 12/14 đk 28mm: có các size: -3.5; 0; +3.5; +7
2. Lớp đệm (liner): Vật liệu: Polyethylene cao phân tử (UHMWPE) theo tiêu chuẩn ISO 5834-2. Size 44-60 bước tăng 2 tương ứng chỏm đk 22.2mm; size 48-60 bước tăng 2 tương ứng chỏm đk 28mm.
3. Ổ cối (cup): bề mặt ngoài có 2 lớp: lớp bên dưới phủ bột titanium, lớp bên trên phủ lớp hydroxyapatite toàn phần, vành ngoài có 6 đinh cố định chống xoay; đỉnh ổ cối có 4 đinh chống lật và xoay. Bề mặt bên trong được đánh bóng cao. Vật liệu: Hợp kim Cobalt - Chrome - molybdenum. Kích cỡ: 44-60 mm với bước tăng 2 mm. Chén đóng ổ cối được thiết kế gắn sẵn với cup, đóng gói tiệt trùng sẵn bằng tia gamma.
4. Chuôi xương đùi (cuống xương đùi): Góc cổ chuôi 135 độ. Vật liệu: hợp kim Titanium 6 - Aluminium 4 - Vanadium (TA6V Alloy) theo tiêu chuẩn ISO 5832-3, được phủ 2 lớp gồm 1 lớp bột titanium (T40) và 1 lớp hydroxyapatite.  Cổ chuôi 12/14 5 độ 40 phút, hình ê-líp và được đánh bóng gương. Kích thước: size x chiều dài: 9 x 130mm; 10 x 140mm; 11 x 145mm; 12 x 150mm; 13 x 155mm; 14 x 160mm; 15 x 165mm; 16 x 170mm. Rãnh ngang chống lún, rãnh dọc chống xoay. Tiệt trùng sẵn bằng tia gamma.
 Đạt tiêu chuẩn ISO, CE</t>
  </si>
  <si>
    <t xml:space="preserve">Khớp háng toàn phần chuôi dài có xi măng kèm ổ cối chuyển động đôi không xi măng, chỏm bằng thép không gỉ </t>
  </si>
  <si>
    <t>1.Chuôi xương đùi: bằng thép không gỉ. Cổ chuôi 12/14 5 độ 40 phút, hình ê-líp và được đánh bóng gương. Kích cỡ: 12mm, chiều dài 200; 250mm. Tiệt trùng sẵn bằng tia gamma
2. Lớp đệm (liner): Lớp đệm và chỏm được đóng thành 1 khối, chuyển động kép giữa lớp đệm và chỏm, lớp đệm chuyển động trong chỏm và chỏm chuyển động trong lớp đệm. Lớp đệm xoay, trượt được bên trong ổ cối.Vật liệu : Polyethylene. Size 44-60 bước tăng 2 tương ứng chỏm đk 22.2mm; size 48-60 bước tăng 2 tương ứng chỏm đk 28mm.
3. Ổ cối: Bề mặt ngoài được phủ 2 lớp bằng phương pháp áp lực chân không: lớp bên dưới phủ bột titanium, lớp bên trên phủ lớp hydroxyapatite, vành ngoài có 6 đinh cố định chống xoay; đỉnh ổ cối có 4 đinh chống lật. Vật liệu: Hợp kim Cobalt - Chrome. Kích cỡ: 46-60 bước tăng 2.
4.Xi măng FIX1/ FIX3.
 Đạt tiêu chuẩn ISO, CE</t>
  </si>
  <si>
    <t xml:space="preserve">Khớp háng toàn phần không xi măng phủ TPS (CoCr on PE </t>
  </si>
  <si>
    <t>1. Chuôi khớp (Stem)
- Chất liệu hợp kim Titan TiAl6V4 - tiêu chuẩn DIN EN ISO 5832-3, phủ TPS (Titan Plasma Spray) tăng kết cấu trên bề mặt kim loại
- Góc cổ thân 135 độ (standard)
- Đầu chuôi dạng Taper 12/ 14 (5º42'30")
- Kích cỡ chuôi (Stem Size): từ 6.25mm đến 20mm (mỗi size tăng 1.25mm)
- Chiều dài chuôi (Stem Length) : 135, 140, 145, 150, 155 mm.
2. Chỏm xương đùi (Modular head)
- Chất liệu: Cobalt-Chrome (CoCr) - tiêu chuẩn DIN EN ISO 5832-4; 
- Đường kính đầu (head):  22; 26; 28; 32; 36; cổ dài (0; ±3.5; +7; +10.5; +14; +17.5)mm; size S, M, L, XL, XXL, XXXL, XXXXL; cổ đầu 12/ 14
3. Ổ cối (Acetabular Press-fit Shell)
- Chất liệu hợp kim Titan TiAl6V4 - tiêu chuẩn DIN EN ISO 5832-3, phủ TPS (Titan Plasma Spray) tăng kết cấu trên bề mặt kim loại
- Kích cỡ từ 38mm đến 82mm; mỗi cỡ tăng 2mm; 
- Trên ổ cối có 5 lỗ để bắt vít ổ cối.
4. Vít ổ cối: chất liệu hợp kim titanium TiAl64V - tiêu chuẩn DIN EN ISO 5832-3, gắn ổ cối với xương, đường kính 6.5mm; dài từ 25mm đến 50mm; mỗi bước tăng 5mm
5. Lót ổ cối (Inlay):
- chất liệu vật liệu cao phân tử Ultra high polyetylen (UHMWPE) - tiêu chuẩn DIN EN ISO 5834-2; có gờ chống trượt 20 độ
- Đường kính trong: 22, 26, 28, 32, 36 mm; 
- Kích cỡ (size): 20, 21, 22, 23, 24, 25, 26, 27, 28, 29, 30, 31, 32, 33, 34, 35.
- Đạt tiêu chuẩn ISO 13485; CE</t>
  </si>
  <si>
    <t xml:space="preserve">Khớp háng toàn phần cổ rời không xi măng 
</t>
  </si>
  <si>
    <t>6 Cái / Bộ</t>
  </si>
  <si>
    <t>- Ổ cối: hình cầu bán kính đơn 152° với mái vòm phẳng 14°, chất liệu Titanium phủ lớp hạt titan HA độ xốp 30% độ dày 114µm, có lỗ bắt 3 vít , 7 vít, 8 vít, 10 vít tùy thuộc vào kích thước ổ cối, có vòng nhẫn khóa lớp lót, gồm đường kính các cỡ từ 46mm - 68mm và 46-76mm, bước tăng 2mm 
- Lớp lót bằng X-Linked Poly (liên kết chéo), có bờ chống trật 0 độ 15 độ. Lớp lót được khóa an toàn bởi hệ thống cố định Rim-Lock.
- Đầu xương đùi làm bằng Cobalt Chrome có đường kính các cỡ từ ϕ 28, 32, 36mm. Lõi (+0mm, ±3,5mm, +7mm, ±10,5mm).
- Góc cổ chuôi động điều chỉnh chiều dài và góc từ 127 độ, 135 độ, 143 độ, chiều dài cổ chuôi: 27mm–38.5mm.
- Cuống xương đùi chất liệu Titanium/ Cobalt Chrome Alloy Góc cổ Varus cổ điển 8 ° là  127 độ, góc cổ thẳng cổ điển là 135 độ. Thân chuôi Titanium Alloy có rãnh dọc chống xoay, rãnh ngang chống lún, phun lớp Plasma (0.5mm). Kích cỡ: 1-12, chiều dài: 130 - 172mm. Độ di lệch cổ chuôi (Offset): Cổ ngắn (34- 48mm), cổ dài (41 - 57mm). M/L Width  27.3-39.2mm; A/P Thick 12.8-14.7mm. Cổ 5°42'30'' côn 12/14
- Vít bắt ổ cối Titanium tự Taro có chiều dài từ 15-50mm.
* Tiêu chuẩn chất lượng: ISO/CE/FDA</t>
  </si>
  <si>
    <t>Khớp háng toàn phần không xi măng, chỏm ceramic đk 28mm, lớp đệm PE</t>
  </si>
  <si>
    <t>5 Cái / Bộ</t>
  </si>
  <si>
    <t>1.Chuôi xương đùi: Góc cổ chuôi 135 độ. Vật liệu: hợp kim Titanium 6 - Aluminium 4 - Vanadium, được phủ 2 lớp gồm 1 lớp bột titaniumvà 1 lớp hydroxyapatite.  Cổ chuôi 12/14, 5 độ 40 phút, hình ê-líp và được đánh bóng gương. Kích thước: size x chiều dài: 9 x 130mm; 10 x 140mm; 11 x 145mm; 12 x 150mm; 13 x 155mm; 14 x 160mm; 15 x 165mm; 16 x 170mm.
2.Ổ cối: được phủ 2 lớp gồm 1 lớp bột titanium tinh khiết cao và 1 lớp hydroxyapatite, bề mặt vành ngoài có đinh nhọn cố định chống xoay, trên đỉnh ổ cối có đinh nhọn hoặc lỗ bắt vít chống lật. Vật liệu : Hợp kim titanium aluminum vanadium. Kích cỡ : 46-62m
3.Đầu xương đùi (chỏm): thuần ceramic. Kích cỡ: đk: 28mm t/ứng với ổ cối size 46-62mm,  có các độ: -3.5; 0; +3.5
4. Lớp đệm: polyethylene. Size 46 -62mm t/ứng chỏm đk 28mm
5. Vít ổ cối: bằng hợp kim titanium, đk 5.5, dài 25-45mm.
 Đạt tiêu chuẩn ISO, CE</t>
  </si>
  <si>
    <t>Khớp háng toàn phần không xi măng loại Ceramic on PE</t>
  </si>
  <si>
    <t>1. Ổ cối: hình cầu bán kính đơn 152° với mái vòm phẳng 14°, chất liệu Titanium phủ lớp hạt titan HA độ xốp 30% độ dày 114µm, có lỗ bắt 3 vít, 7 vít, 8 vít, 10 vít tùy thuộc vào kích thước ổ cối, có vòng nhẫn khóa lớp lót, gồm đường kính các cỡ từ 46mm - 68mm và 46-76mm, bước tăng 2mm 
2. Lớp lót bằng X-Linked Poly (liên kết chéo), có bờ chống trật 0 độ 15 độ. Lớp lót được khóa an toàn bởi hệ thống cố định Rim-Lock. Đường kính 44-68mm
3. Đầu xương đùi làm bằng Biolox Delta đường kính 28, 32, 36, 40mm. Lõi điều chỉnh được (-5.5mm, -2mm, +0mm, +1.5mm ±3,5mm,±4mm). 
4. Cuống xương đùi Titanium Alloy có rãnh dọc chống xoay, rãnh ngang chống lún, phủ chất kích thích xương HA độ dày 180µm hoặc phun lớp Plasma (0.5mm). Kích cỡ: 1-10, chiều dài: 125-175mm. Độ di lệch cổ chuôi (Offset): Cổ ngắn (35- 42mm), cổ trung (37-44mm), cổ dài (42 - 49mm). M/L Width  27-36mm; A/P Thick 12-19mm. Cổ 5°42'30'' côn 12/14. Góc cổ 127, 135 độ
5. Vít bắt ổ cối Titanium tự Taro có chiều dài từ 15-50mm.
* Tiêu chuẩn chất lượng: ISO/CE/FDA</t>
  </si>
  <si>
    <t>6.5 Miếng vá, mảnh ghép</t>
  </si>
  <si>
    <t>Miếng lưới dùng trong thoát vị bẹn Polypropylene 10x15 cm</t>
  </si>
  <si>
    <t>Gói 1 miếng</t>
  </si>
  <si>
    <t>Kích thước 10cmx15cm. Monofilament Polypropylene được đan thành lưới có độ đàn hồi, bền.
Đạt tiêu chuẩn ISO 13485</t>
  </si>
  <si>
    <t>Miếng lưới dùng trong thoát vị bẹn Polypropylene 15x15 cm</t>
  </si>
  <si>
    <t>Kích thước 15cmx15cm. Monofilament Polypropylene được đan thành lưới có độ đàn hồi, bền.
Đạt tiêu chuẩn ISO 13485</t>
  </si>
  <si>
    <t>Miếng lưới dùng trong thoát vị bẹn Polypropylene 6x11 cm</t>
  </si>
  <si>
    <t>Bì 1 miếng</t>
  </si>
  <si>
    <t>* Chất liệu: Polypropylene, 
* Kích thước lỗ: 1,2*0,9mm, đường kính sợi 0,15mm
* Trọng lượng: 57(g/m2), 
* Độ bền: 750 kpa
* Lực căng: warp/275N, weft/250N
* Độ dày 0.5mm
* Không dính, trong suốt, mềm mại, chắc chắn.
* 2 Giấy chứng nhận lưu hành tự do</t>
  </si>
  <si>
    <t>Miếng lưới dùng trong thoát vị bẹn Polypropylene 7,5x15cm</t>
  </si>
  <si>
    <t>Kích thước 7,5cmx15cm. Monofilament Polypropylene được đan thành lưới có độ đàn hồi, bền</t>
  </si>
  <si>
    <t>Mảnh ghép Polypropylene loại nặng, kích thước 5x10cm</t>
  </si>
  <si>
    <t>Hộp 5 miếng</t>
  </si>
  <si>
    <t>Mảnh ghép Polypropylene loại nặng, kích thước lỗ 0.8mm, khối lượng 82g/m2, dày 0.48mm, kích thước 5x10cm. Đạt tiêu chuẩn EC, ISO</t>
  </si>
  <si>
    <t>Miếng lưới dùng trong thoát vị bẹn Polypropylene30x30 cm</t>
  </si>
  <si>
    <t>Kích thước 30cmx30cm. Monofilament Polypropylene được đan thành lưới có độ đàn hồi, bền.
Đạt tiêu chuẩn ISO 13485</t>
  </si>
  <si>
    <t>7.1. Tim mạch và X- Quang can thiệp</t>
  </si>
  <si>
    <t>7.2. Lọc máu, lọc màng bụng</t>
  </si>
  <si>
    <t xml:space="preserve">Bộ bảo vệ áp lực máy thận </t>
  </si>
  <si>
    <t>Hộp 20 cái</t>
  </si>
  <si>
    <t>Màng lọc 0.2 micron , bảo vệ tránh máu tiếp xúc trực tiếp đầu dò áp lực tĩnh mạch và động mạch.
Đạt tiêu chuẩn ISO 13485</t>
  </si>
  <si>
    <t>Quả lọc máu Acute 2,0</t>
  </si>
  <si>
    <t>01 cái/ gói</t>
  </si>
  <si>
    <t>Màng lọc máu cấp cứu; chất liệu: Polysulfone; tiệt  khuẩn bằng tia Gamma; diện tích bề mặt 2.0 ㎡,  hệ số sàng: Myoglobine = 0.55;  β2-microglobulin =0.8;  Albumin = 0.005.
Đạt tiêu chuẩn ISO 13485</t>
  </si>
  <si>
    <t>Nguyên bộ Kit dây máu siêu lọc</t>
  </si>
  <si>
    <t>01 bộ/ gói</t>
  </si>
  <si>
    <t>Bộ dây lọc máu cho CVVH/CVVHD/CVVHFD/HF/HFD/HD
cho máy lọc máu Diapact CRRT, một bộ gồm: 2 Túi dịch thải, 2 đầu kết nối túi, dây động mạch, Dây dẫn đầu vào dịch
thay thế/thẩm tách; Dây dẫn đầu ra Siêu lọc/ thẩm tách; 
Đạt tiêu chuẩn ISO 13485</t>
  </si>
  <si>
    <t>Quả lọc máu tách huyết tương 0,5 QM</t>
  </si>
  <si>
    <t>Màng lọc tách huyết tương diện tích 0.5 m2, chất liệu polyethersulfone, đường kính trong sợi màng 300 micromet , dày sợi màng 100 micromet , kích thước lỗ màng tối đa 0.5 micromet, tiệt trùng ETO, thể tích ngăn máu 48 ml , thể tích ngăn plasma 154  ml , tốc độ máu 60 - 180 ml/phút , tốc độ plasma = 30% tốc độ máu , áp lực xuyên màng tối đa 100mmHg.
Đạt tiêu chuẩn ISO 13485</t>
  </si>
  <si>
    <t>Nguyên bộ Kit dây máu tách huyết tương</t>
  </si>
  <si>
    <t xml:space="preserve">Bộ dây tách huyết tương PEX  cho máy lọc máu Diapact CRRT, một bộ gồm: 
Dây động mạch, dây tĩnh mạch; Bộ chuyển đổi điện áp quả lọc tách huyết tương, Dây dẫn dịch thay thế, Dây dẫn đầu ra huyết tương; 
Đạt tiêu chuẩn ISO 13485
</t>
  </si>
  <si>
    <t>Màng siêu lọc virus và nội độc tố</t>
  </si>
  <si>
    <t>Màng Polysulfone khả năng hấp thụ cao, có khả năng loại bỏ vi khuẩn và nội độc tố &gt; 106 IU /ml, tuổi thọ màng lọc : 150 lần chạy thận/ khoảng 900 giờ, có tính ổn định cao tương thích với máy Dialog +.
Đạt tiêu chuẩn ISO 13485</t>
  </si>
  <si>
    <t xml:space="preserve">Màng lọc thận α polysulfone Pro 1,3m2 </t>
  </si>
  <si>
    <t>12 quả/
thùng</t>
  </si>
  <si>
    <t>- Chất liệu màng: Polysulfone hoặc tương đương - Diện tích màng: ≥1,3m2 - Chất liệu vỏ bọc: polycarbonate - Độ dày thành sợi/đường kính sợi (micromet): ≥40/200 - Thể tích mồi: ≤ 78ml, áp lực xuyên màng TMP ≥ 600mmHg - Hệ số siêu lọc: ≥ 13 (mL/h x mmHg).
Đạt tiêu chuẩn ISO 13485</t>
  </si>
  <si>
    <t xml:space="preserve">Màng lọc thận áp lực cao 1,5m2 </t>
  </si>
  <si>
    <t>Thùng 20 cái</t>
  </si>
  <si>
    <t>Màng lọc thận High Flux; chất liệu: Polysulfone; tiệt  khuẩn bằng tia Gamma; diện tích bề mặt 1,5 ㎡, thể tích mồi : 90 ml , hệ số siêu lọc =50 (ml/h/mmHg) ; Qb=300ml/ phút: Độ thanh thải: Ure  = 245 ml/phút, Creatinine =224 ml/phút, Phosphat =220 ml/phút, Vit B12 =148 ml/phút,  hệ số sàng: β2-microglobulin =0.8;  Albumin = 0.005.
Đạt tiêu chuẩn ISO 13485</t>
  </si>
  <si>
    <t xml:space="preserve">Màng lọc thận α polysulfone Pro 1,6m2 áp lực cao </t>
  </si>
  <si>
    <t>Quả</t>
  </si>
  <si>
    <t>12 quả
/
thùng</t>
  </si>
  <si>
    <t>- Chất liệu màng : Micro-undulated Polysulfone  
- Chất liệu vỏ: Polycarbonate
- Chất liệu đầu quả lọc: Polyurethane
- Diện tích màng 1,6 m2
- Hệ số siêu lọc (ml/hr*mmHg) 24,7.- Thể tích mồi: 86 ml
- Tốc độ bơm máu 300ml/phút: Urea 268, Creatinine 240, Phosphate 219, Vitamin B12 141, Inulin: 88. - Độ dày thành 40 µm, đường kính sợi 200 µm. 
- Phương pháp tiệt trùng: chiếu tia Gamma</t>
  </si>
  <si>
    <t>Màng lọc thận High Flux; chất liệu:  α Polysulfone Pro; tiệt  khuẩn  tia Gamma không ôxy; diện tích bề mặt 1,6 ㎡, thể tích mồi : 98 ml , kuf =85 ml/h/mmHg.
Tốc độ máu Qb=300ml/phút, Tốc độ dịch Qd= 500ml/phút, KoA Urea= 1145 ;  độ thanh thải: Ure 270 ml/phút, Creatinin 248 ml/phút, Phosphate 230 ml/phút, Vitamin B12: 166 ml/phút, Cytochrome C: 81 ml/phút; hệ số sàng: Inulin 1.0, β2-Microglobulin 0,7, Albumin &lt; 0,001.
Đạt tiêu chuẩn ISO 13485</t>
  </si>
  <si>
    <t xml:space="preserve">Quả hấp phụ máu một lần HA130
</t>
  </si>
  <si>
    <t>Quả</t>
  </si>
  <si>
    <t>20 quả/ thùng</t>
  </si>
  <si>
    <t>Vật liệu vỏ: PC
Vật liệu hấp phụ: Resin trung tính phổ rộng bản chất là chất đồng trùng hợp Styrene divinyl Benzen được Crosslinking 2 lần.
- Vật liệu màng bọc hạt hấp phụ: Collodion
- Phương thức khử trùng: Tia Gamma
- Nguồn nhiệt: Không pyrogen
- Thể tích hấp phụ: 130ml. - Thể tích khoang máu :114ml
- Diện tích hấp phụ: 52.000m2. - Nội trở: ≤ 4kPa
- Lưu lượng máu tối đa: 200-250ml/ phút
- Áp suất chịu đựng: ≤ 100kPa. - Độ chịu lực của hạt: 8,1N
- Dải hấp phụ: 5-30kDa. - Tỷ lệ hấp phụ tĩnh sau 2h trên invivo:
+ IL-6: 21.8%~31.5%.
Đạt tiêu chuẩn ISO 13485</t>
  </si>
  <si>
    <t xml:space="preserve">Quả hấp phụ máu một lần HA230
</t>
  </si>
  <si>
    <t>10 quả/thùng</t>
  </si>
  <si>
    <t>Vật liệu vỏ: PC
Vật liệu hấp phụ: Resin trung tính phổ rộng bản chất là chất đồng trùng hợp Styrene divinyl Benzen được Crosslinking 2 lần.
- Vật liệu màng bọc hạt hấp phụ: Collodion
- Phương thức khử trùng: Tia Gamma
- Nguồn nhiệt: Không pyrogen
- Thể tích hấp phụ: 230ml
- Thể tích khoang máu :145ml
- Diện tích hấp phụ: 70.000m2
- Nội trở: ≤ 4kPa
- Lưu lượng máu: 200 - 250ml/ phút
- Áp suất chịu đựng: ≤ 100kPa
- Cường độ hạt hấp phụ: 8,1N
- Dải hấp phụ: 500-10kDa
- Tỷ lệ hấp phụ tĩnh sau 2h trên invivo:
+ Paraquat: 80.4%. 
+ Pentobarbital: 92.9%
+ Dichlorvos: 51.5%
+ Antipsychotic: 87.9%</t>
  </si>
  <si>
    <t xml:space="preserve">Quả hấp phụ máu một lần HA280
</t>
  </si>
  <si>
    <t>Vật liệu vỏ: PC
Vật liệu hấp phụ: Resin trung tính phổ rộng bản chất là chất đồng trùng hợp Styrene divinyl Benzen được Crosslinking 2 lần.
- Vật liệu màng bọc hạt hấp phụ: Collodion
- Phương thức khử trùng: Tia Gamma
- Nguồn nhiệt: Không pyrogen
- Thể tích hấp phụ: 280ml
- Thể tích khoang máu :160ml
- Diện tích hấp phụ: 91.000m2
- Lưu lượng máu: 200 - 250ml/ phút
- Độ chịu lực của hạt: 8,1N
- Dải hấp phụ: 15-100kDa
- Tỷ lệ hấp phụ tĩnh sau 2h trên invivo:
+ IL-6: 21.8%~31.5%
+ TNF-α: 44.2%
+ IgA: 48.3%
+ IgG: 53.6%</t>
  </si>
  <si>
    <t xml:space="preserve">Quả hấp phụ máu một lần HA330
</t>
  </si>
  <si>
    <t>Vật liệu vỏ: PC
Vật liệu hấp phụ: Resin trung tính phổ rộng bản chất là chất đồng trùng hợp Styrene divinyl Benzen được Crosslinking 2 lần.
- Vật liệu màng bọc hạt hấp phụ: Collodion
- Phương thức khử trùng: Tia Gamma.
- Nguồn nhiệt: Không pyrogen
- Thể tích hấp phụ: 330ml. - Thể tích khoang máu :185ml
- Diện tích hấp phụ: 104.000m2
- Nội trở: ≤ 4kPa. - Lưu lượng máu: 200 - 250ml/ phút
- Áp suất chịu đựng: ≤ 100kPa. - Độ chịu lực của hạt: 8,1N
- Dải hấp phụ: 10-60kDa
- Tỷ lệ hấp phụ tĩnh sau 2h trên invivo:
+ Endotoxin: 36.7% ~ 52.5%
+ TNF: 31.1%~71.2%. + IL-1β: 35%.
Đạt tiêu chuẩn ISO 13485</t>
  </si>
  <si>
    <t xml:space="preserve">Quả hấp phụ máu một lần HA330-II
</t>
  </si>
  <si>
    <t>Vật liệu vỏ: PC
Vật liệu hấp phụ: Resin trung tính phổ rộng bản chất là chất đồng trùng hợp Styrene divinyl Benzen được Crosslinking 2 lần
- Vật liệu màng bọc hạt hấp phụ: Collodion
- Phương thức khử trùng: Tia Gamma
- Nguồn nhiệt: Không pyrogen
- Thể tích hấp phụ: 330ml.
- Thể tích khoang máu :185ml
- Diện tích hấp phụ: 104.000m2
- Lưu lượng máu: 200 - 250ml/ phút
- Độ chịu lực của hạt: 8,1N. - Dải hấp phụ: 20-200kDa
- Tỷ lệ hấp phụ tĩnh sau 2h trên invivo:
+ Total Bilirubin : 16%. + Total Bile Acid: 45%
+ Ammonia : 30.5% - 60% ( báo cáo lâm sàng)
+ Endotoxin : 37.7% - 56.3% ( báo cáo lâm sàng).
Đạt tiêu chuẩn ISO 13485</t>
  </si>
  <si>
    <t xml:space="preserve">Quả hấp phụ Bilirubin BS330
</t>
  </si>
  <si>
    <t>Vật liệu vỏ: PP
Vật liệu hấp phụ: các hạt Resin trao đổi anion bản chất là Styrendivinyl Benzen Copolymer được xử lý bằng công nghệ Crosslinking kép nên có tính tương đồng sinh học cao.
- Thể tích hấp phụ: 330mL
- Thể tích khoang máu :160mL
- Diện tích hấp phụ: 104.000m2
- Nội trở: ≤ 4kPa
- Lưu lượng máu tối đa: 50mL/ phút
- Áp suất chịu đựng: 100kPa
- Độ chịu lực của hạt: 8,1N
- phương thức khử trùng: Khử trùng nhiệt ẩm
- Tỷ lệ hấp phụ tĩnh sau 2h trên invivo:
+ Total Bilirubin: 52.8~64.1%
+ Total Bile Acid: 62.2~80.5%.
Đạt tiêu chuẩn ISO 13485</t>
  </si>
  <si>
    <t>Bộ dây và quả lọc máu liên tục dùng cho máy OMNI</t>
  </si>
  <si>
    <t>4 bộ / thùng</t>
  </si>
  <si>
    <t>Một bộ gồm:
Dây dẫn máu động mạch có các dây dẫn phụ để chứa citrate/heparin
- Dây dẫn máu tĩnh mạch có dây dẫn phụ chứa can-xi và túi chứa 2l chất thải dịch mồi
- Dây dẫn dịch thẩm tách kèm túi làm ấm
- Dây dẫn dịch xả, dây dẫn dịch bù
- 1 túi xả 7l
- Quả lọc máu diện tích 1.6m2
Tiệt trùng bằng Ethylen Oxide.
Đạt tiêu chuẩn ISO 13485</t>
  </si>
  <si>
    <t>Bộ dây và quả lọc máu liên tục có đầu nối với quả Hấp phụ dùng cho máy OMNI</t>
  </si>
  <si>
    <t>Bộ dây và quả lọc máu tách huyết tương dùng cho máy Omni</t>
  </si>
  <si>
    <t>Bộ dây tách huyết tương OMNIset TPE 0,7m2 bao gồm các bộ phận sau: 
- Dây động mạch kèm dây dẫn phụ cho truyền heparin, cổng chọc kim và đầu nhọn; 
- Dây tĩnh mạch kèm túi chất thải 2 lít để mồi dịch, cổng chọc kim và cổng tiêm truyền;
- Dây dẫn dịch thải kèm cổng lấy mẫu; 
- Dây dẫn dịch thay thế kèm túi làm ấm; 
- Túi dịch thải 7 lít
- Filter bảo vệ các cổng áp lực
- Quả lọc tách huyết tương OMNIplasmafilter® 0,7 m2: chất liệu Polyethersulfone, diện tích 0,7m2
Có ít nhất 1 FSC</t>
  </si>
  <si>
    <t>Túi xả 7 lít dùng cho máy OMNI</t>
  </si>
  <si>
    <t>Túi</t>
  </si>
  <si>
    <t>OMNIbag là túi đựng dung dịch xả thể tích 7000ml; là một phụ kiện nằm trong bộ Quả lọc kèm dây dẫn máu OMNIset (đã bao gồm 1 túi).
Đạt tiêu chuẩn ISO 13485</t>
  </si>
  <si>
    <t>Quả lọc dịch siêu sạch</t>
  </si>
  <si>
    <t>1 cái/hộp</t>
  </si>
  <si>
    <t>Quả lọc dịch chạy thận nhân tạo
Diện tích màng: 2,2 m2
Chất liệu màng lọc Polysulfone
Chất liệu vỏ bọc: Polypropylene.
Đạt tiêu chuẩn ISO 13485</t>
  </si>
  <si>
    <t>Bộ KIT dùng cho máy lọc máu liên tục</t>
  </si>
  <si>
    <t>1 kit / thùng</t>
  </si>
  <si>
    <t>Bộ kit trong lọc máu liên tục gồm:
- 1 quả siêu lọc, chất liệu màng polysulfone, diện tích màng 1.4m2, thể tích làm đầy 100ml, tiệt trùng bằng hơi nước INLINE.
- 1 bộ cassette.
Đạt tiêu chuẩn ISO 13485</t>
  </si>
  <si>
    <t xml:space="preserve">Bộ KIT lọc huyết tương dùng cho máy lọc máu liên tục </t>
  </si>
  <si>
    <t>Bộ kit dùng trong lọc huyết tương gồm:
- 1 quả lọc huyết tương, chất liệu màng polysulfone, diện tích màng 0.6m2, thể tích làm đầy 67ml, tiệt trùng bằng hơi nước
- 1 bộ cassette.- 1 túi thải 10L.
Đạt tiêu chuẩn ISO 13485</t>
  </si>
  <si>
    <t>Túi dịch thải</t>
  </si>
  <si>
    <t>Túi dịch thải, có đầu kết nối male luer-lock.
Đạt tiêu chuẩn ISO 13485</t>
  </si>
  <si>
    <t>7.3. Mắt, Tai Mũi Họng, Răng Hàm Mặt</t>
  </si>
  <si>
    <t>Bộ dây tưới dịch bằng hơi cho máy visalis 500</t>
  </si>
  <si>
    <t>Hộp/ 10 cái</t>
  </si>
  <si>
    <t>Dây nối áp lực bơm từ máy visalis đến chai dịch tưới.
Đạt tiêu chuẩn ISO 13485</t>
  </si>
  <si>
    <t>Dây silicon nối lệ quản (nối chấn thương)</t>
  </si>
  <si>
    <t>3 cái/ hộp</t>
  </si>
  <si>
    <t>Quy trình điều trị xâm lấn tối thiểu giúp giảm tác động bất lợi tới lệ quản lành cùng bên.
- Thiết kế hoàn hảo giúp giãn nở hiệu quả phù hợp với kích thước điểm lệ và lệ quản.
- Phần đĩa ở đầu dây silicone được thiết kế an toàn cho phép cố định tốt tại điểm lệ và đồng thời hỗ trợ trong việc điều trị.
- Mỗi hộp chứa 1 dây silicone và một chỉ khâu tự tiêu polycryl 6-0
Thông số kỹ thuật: Chiều dài: 40mm Đường kính: 0,64mm.
Đạt tiêu chuẩn ISO 13485</t>
  </si>
  <si>
    <t>Cassett chạy máy visalis 500</t>
  </si>
  <si>
    <t>Thiết bị bao gồm:
Hộp cassette chứa bộ dây dịch và hệ thống bơm kép gắn kèm túi đựng chất dịch thải. Sợi dây kiểm soát truyền dịch với buồng dịch dạng nhỏ giọt. Bộ dụng cụ vô trùng sử dụng 1 lần này là một vật tư dùng cho hệ thống mổ phaco VISALIS 500 và được thiết kế để dẫn dung dịch muối sinh lý từ nguồn dịch tưới đến tay cầm phẫu thuật và vận chuyển các vật chất lấy đi từ mắt đến một cái túi chứa chất thải trong suốt quá trình mổ bán phần trước và bán phần sau của mắt.</t>
  </si>
  <si>
    <t>Chất nhầy phẫu thuật Natri Hyaluronate  (1.6%, 1.8%)</t>
  </si>
  <si>
    <t>Hộp/ 01 cái</t>
  </si>
  <si>
    <t>Chất nhầy phẫu thuật nội nhãn, thành phần Hyaluronate Sodium 1,6%-1,8%, ống 1,1 ml; trọng lượng phân tử: 3 triệu Dalton; độ nhầy: 400.000 - 600.00 mPas; độ thẩm thấu 300 - 350 mOsmol/kg; độ pH 6,8-7,6; thành phần mỗi ml gồm 16 mg Hyaluronate Sodium, 9.0 mg sodium chloride, 0.28 mg disodium hydrogen phosphate dihydrate, 0.045 mg sodium dihydrogen phosphate dihydrate. Tiệt trùng.</t>
  </si>
  <si>
    <t>Chất nhầy, dung dịch hỗ trợ dùng trong phẫu thuật nội nhãn</t>
  </si>
  <si>
    <t>Hộp/
1 Cái</t>
  </si>
  <si>
    <t>Chất nhầy vô trùng dùng trong phẫu thuật nội nhãn, độ nhầy 2.000.000 mPas, dung tích 0,85ml, trọng lượng phân tử 3,2 triệu Dalton, thành phần Sodium Hyaluronate 1,8% (18mg/ml), ống 0,85ml, nồng độ thẩm thấu 200-400 mosmol / kg và độ pH 6,8-7,6.
Đạt tiêu chuẩn ISO, CE, FDA.</t>
  </si>
  <si>
    <t xml:space="preserve">Dao Crescent </t>
  </si>
  <si>
    <t>Hộp/
 6 cái</t>
  </si>
  <si>
    <t>Dao Crescent dùng để tạo đường hầm trong phẫu thuật đục thủy tinh thể ngoài bao, lưỡi dao bằng thép không gỉ, kích thước: 2,0mm. Tiệt trùng. Đạt tiêu chuẩn ISO 13485</t>
  </si>
  <si>
    <t xml:space="preserve">Dao mổ Phaco 2,2mm; 2,8mm;  3,0mm; 3,2mm </t>
  </si>
  <si>
    <t>Hộp/ 6 cái</t>
  </si>
  <si>
    <t>Dao tạo đường rạch giác mạc trong mổ Phaco, hai mặt vát, lưỡi dao bằng thép không gỉ, gồm các kích thước: 2,2mm – 2,8mm – 3,0mm – 3,2mm. Tiệt trùng. Đạt tiêu chuẩn ISO 13485</t>
  </si>
  <si>
    <t>Dao mổ 15 độ  trong phẫu thuật nhãn khoa</t>
  </si>
  <si>
    <t>Dao dùng để chọc tiền phòng, dao thẳng, góc 15°, hai mặt vát, lưỡi dao bằng thép không gỉ. Tiệt trùng.
Đạt tiêu chuẩn ISO 13485</t>
  </si>
  <si>
    <r>
      <t> </t>
    </r>
    <r>
      <rPr>
        <b/>
        <i/>
        <sz val="14"/>
        <color theme="1"/>
        <rFont val="Times New Roman"/>
        <family val="1"/>
      </rPr>
      <t>7.4 Tiêu hóa</t>
    </r>
  </si>
  <si>
    <t>Kẹp cầm máu</t>
  </si>
  <si>
    <t>40 Cái/ hộp</t>
  </si>
  <si>
    <t>Clip cầm máu dạng chuẩn, 135 độ, chiều dài tay clip khoảng 7.5 mm - màu hồng, cầm máu hiệu quả và nhanh chóng, giảm thiểu thiệt hại đến mô, sử dụng cho các vị trí, độ sâu nông của các loại tổn thương khác nhau, Thiết kế phù hợp với các thủ thuật các nhau: ESD (Cắt hớt niêm mạc trong điều trị ung thư sớm), POEM (Mở cơ qua nội soi ngã miệng), mỗi clip được đóng gói tiệt trùng. Đạt tiêu chuẩn ISO 13485</t>
  </si>
  <si>
    <t>Clip cầm máu liền cán sử dụng một lần</t>
  </si>
  <si>
    <t>Cái/gói</t>
  </si>
  <si>
    <t>Clip cầm máu liền cán dùng 1 lần, chiều dài 2100mm, độ mở 15mm, tương thích kênh sinh thiết 2.6mm trở lên.
Đạt tiêu chuẩn ISO 13485</t>
  </si>
  <si>
    <t>Dụng cụ khâu cắt trĩ HEM theo phương pháp Longo, đe rời, công nghệ DST, đường kính 33mm, chiều cao ghim 3.5mm</t>
  </si>
  <si>
    <t>3 cái/ Hộp</t>
  </si>
  <si>
    <t>- Dụng cụ khâu cắt trĩ theo phương pháp Longo HEM. Đường kính 33mm, 32 ghim titanium, công nghệ DST. Chiều cao ghim 3.5mm và 4.8mm
- Đầu đe rời, ống soi trong suốt, có chia vạch. Tiêu chuẩn ISO, CE.
- Tiêu chuẩn chất lượng ISO, CE.L2741</t>
  </si>
  <si>
    <t>Dụng cụ khâu cắt đa năng, dùng trong phẫu thuật nội soi Endo GIA ultra Universal Stapler</t>
  </si>
  <si>
    <t>Dụng cụ khâu cắt đa năng, dùng trong phẫu thuật nọi soi, tích hợp với tất cả cá loại băng đạn 30mm, 45mm, 60mm điều khiển băng đạn gập góc mỗi bên 5 cấp độ khác nhau, xoay 360 độ, tiêu chuẩn ISO, FDA.</t>
  </si>
  <si>
    <t>Dụng cụ khâu nối trong  mổ hở 60m,  80mm</t>
  </si>
  <si>
    <t xml:space="preserve">Dụng cụ khâu nối thẳng mổ mở, công nghệ 3 hàng ghim chiều cao khác nhau, chiều dài thân dụng cụ 60mm và 80mm. </t>
  </si>
  <si>
    <t>Dụng cụ khâu cắt nối tròn kim titanium, 2 hàng ghim, công nghệ DST các cỡ đường kính 21, 25, 28, 31, 33mm</t>
  </si>
  <si>
    <t>6 cái/ Hộp</t>
  </si>
  <si>
    <t>Dụng cụ khâu cắt nối tròn kim titanium, 2 hàng ghim, công nghệ DST các cỡ đường kính 21, 25, 28, 31, 33mm; với chiều cao 3.5mm và 4.8mm,  thiết kế đầu đe nghiêng sau khi bắn. - Đạt tiêu chuẩn ISO, FDA</t>
  </si>
  <si>
    <t>Bộ đẩy stent 7Fr/ 10Fr</t>
  </si>
  <si>
    <t>cái/ hộp</t>
  </si>
  <si>
    <t>Dụng cụ đẩy stent đóng gói tiệt trùng, dễ dàng sử dụng, đầu cuối có cản quang, có đánh dấu ở cuối dụng cụ, có phần kết nối với ống soi, thiết kế theo dạng chữ V, chiều dài làm việc 1900mm, tương thích với kênh sinh thiết từ 2.8mm trở lên, tương thích dây guidewire 0.035", tương thích với các loại stent: 7Fr, 10Fr
Tiêu chuẩn chất lượng: ISO 13485, CE</t>
  </si>
  <si>
    <t>Bộ tán sỏi cấp cứu gồm tay cầm, lõi sắt</t>
  </si>
  <si>
    <t>Tay cầm tán sỏi cấp cứu, dùng trong trường hợp rọ tán sỏi hay rọ kéo sỏi bị kẹt, chiều dài làm việc 900mm, dùng chung vỏ thép MAJ-403.</t>
  </si>
  <si>
    <t>Bóng kéo sỏi 3 kênh</t>
  </si>
  <si>
    <t>Bóng kéo sỏi, có 2 dải cản quang ở đầu và cuối bóng, có 3 kênh (kênh guidewire, kênh bơm bóng và kênh bơm dung dịch cản quang)
- đường kính bơm bóng:  15 -18 - 20 mm / 8.5-11.5-15mm
- vị trí ra thuốc cản quang:  phía trên bóng
- Tương thích guidewire: guidewire đi trong lòng dụng cụ 
- Phù hợp kênh làm việc đường kính 3.2mm/2.8mm, chiều dài làm việc 1900mm, đường kính thân 7 Fr, đường kính đầu cuối 5.5Fr. Có đánh dấu ở cuối dụng cụ, có phần kết nối với ống soi, thiết kế theo dạng chữ V.
Tiêu chuẩn chất lượng: ISO 13485, CE</t>
  </si>
  <si>
    <t xml:space="preserve">Bóng nong EZDilate loại (WG) 11-12-13/ 13.5-14.5-15.5
</t>
  </si>
  <si>
    <t>Bóng nong (balloon) được thiết kế với loại chất liệu nylon đặt biệt, có kênh dây dẫn hướng (loại 0.035"), cạnh bóng tròn, vật liệu trong suốt, có đánh dấu cản quang ở đầu cuối bóng, đánh dấu ở giữa bóng, chiều dài làm việc 2,400mm, kênh làm việc tương thích 2.8mm
- chiều dài bóng: dài 55mm 
- đường kính bơm: 11-12-13mm, 13.5-14.5-15.5mm
- áp lực bơm:  2.0-3.5-5.5atm, 2.5-4.0-6.0atm
-Tương thích với dụng cụ bơm bóng áp lực tối đa 15 atm
Tiêu chuẩn chất lượng: ISO 13485</t>
  </si>
  <si>
    <t xml:space="preserve">Bóng nong EZDilate
loại (WG) 6-7-8/8.5-9.5-10.5 </t>
  </si>
  <si>
    <t>Bóng nong (balloon) được thiết kế với loại chất liệu nylon đặt biệt, có kênh dây dẫn hướng (loại 0.035"), cạnh bóng tròn, vật liệu trong suốt, có đánh dấu cản quang ở đầu cuối bóng, đánh dấu ở giữa bóng, chiều dài làm việc 2,400mm, kênh làm việc tương thích 2.8mm
_ chiều dài bóng: 65mm,
_ đường kính bơm: 6-7-8mm/ 8.5-9.5-10.5mm 
_ áp lực bơm: 2.0-5.5-9.5
_Tương thích với dụng cụ bơm bóng áp lực tối đa 15 atm
Tiêu chuẩn ISO</t>
  </si>
  <si>
    <t>Cannula đường mật</t>
  </si>
  <si>
    <t xml:space="preserve"> cái/hộp</t>
  </si>
  <si>
    <t>Cannula 2 kênh dạng ngắn, đường kính kênh làm việc tối thiểu 2.2/2.8mm, chiều dài làm việc 1700mm/1950mm, đường kính đầu cuối 3.5 Fr/4.5Fr, tương thích dây guidewire, có thể được nhìn thấy rõ dưới tia X, tích hợp C-Hook và V-Marking
Tiêu chuẩn chất lượng: ISO 13485, CE
Công nghệ sản xuất: G7</t>
  </si>
  <si>
    <t>Dẫn lưu đường mật 10Fr., dài 70 mm, dạng thẳng</t>
  </si>
  <si>
    <t>Ống dẫn lưu: stent đường mật loại thẳng, chất liệu Ethylene Vinyl Acetate, mềm, đầu hình nón, có vạt và lỗ bên để giữ vị stent không bị trôi và chống tắt stent, có thể nhìn thấy rõ được dưới tia X, đường kính stent 10Fr, tương thích với kênh sinh thiết từ 3.7mm trở lên, Chiều dài stent: 70mm
Tiêu chuẩn chất lượng: ISO 13485, CE</t>
  </si>
  <si>
    <t>Dẫn lưu đường mật 10Fr., dài 90 mm, dạng thẳng</t>
  </si>
  <si>
    <t>Ống dẫn lưu: stent đường mật loại thẳng, chất liệu Ethylene Vinyl Acetate, mềm, đầu hình nón, có vạt và lỗ bên để giữ vị stent không bị trôi và chống tắt stent, có thể nhìn thấy rõ được dưới tia X, đường kính stent 10Fr, tương thích với kênh sinh thiết từ 3.7mm trở lên, Chiều dài stent: 90mm
Tiêu chuẩn chất lượng: ISO 13485, CE</t>
  </si>
  <si>
    <t>Dẫn lưu đường mật 7Fr, dài 70 mm, đuôi heo</t>
  </si>
  <si>
    <t>Ống dẫn lưu: stent đường mật loại đuôi heo kép, chất liệu Ethylene Vinyl Acetate, mềm, đầu hình nón, có vạt và lỗ bên để giữ vị stent không bị trôi và chống tắt stent, có thể nhìn thấy rõ được dưới tia X, đường kính stent 7Fr, tương thích với kênh sinh thiết từ 2.8mm trở lên, Chiều dài stent: 70mm
Tiêu chuẩn chất lượng: ISO 13485, CE</t>
  </si>
  <si>
    <t xml:space="preserve">Dẫn lưu đường mật, 7Fr.,dài 70/90 mm, đuôi heo kép
</t>
  </si>
  <si>
    <t>Ống dẫn lưu: stent đường mật loại đuôi heo kép, chất liệu Ethylene Vinyl Acetate, mềm, đầu hình nón, có vạt và lỗ bên để giữ vị stent không bị trôi và chống tắt stent, có thể nhìn thấy rõ được dưới tia X, đường kính stent 7Fr, tương thích với kênh sinh thiết từ 2.8mm trở lên, Chiều dài stent: 70mm, 90mm
Tiêu chuẩn chất lượng: ISO 13485, CE</t>
  </si>
  <si>
    <t>Dẫn lưu đường mật 7Fr, dài 90 mm, đuôi heo</t>
  </si>
  <si>
    <t>Ống dẫn lưu: stent đường mật loại đuôi heo kép, chất liệu Ethylene Vinyl Acetate, mềm, đầu hình nón, có vạt và lỗ bên để giữ vị stent không bị trôi và chống tắt stent, có thể nhìn thấy rõ được dưới tia X, đường kính stent 7Fr, tương thích với kênh sinh thiết từ 2.8mm trở lên, Chiều dài stent: 90mm
Tiêu chuẩn chất lượng: ISO 13485, CE</t>
  </si>
  <si>
    <t>Dẫn lưu đường mật 7Fr., dài 150 mm, dạng thẳng. Đuôi heo</t>
  </si>
  <si>
    <t>Ống dẫn lưu: stent đường mật loại thẳng/ đuôi heo kép, chất liệu Ethylene Vinyl Acetate, mềm, đầu hình nón, có vạt và lỗ bên để giữ vị stent không bị trôi và chống tắt stent, có thể nhìn thấy rõ được dưới tia X, đường kính stent 7Fr, tương thích với kênh sinh thiết từ 2.8mm trở lên, Chiều dài stent: 150mm
Tiêu chuẩn chất lượng: ISO 13485, CE</t>
  </si>
  <si>
    <t>Dẫn lưu đường mật 7Fr., dài 70 mm, dạng thẳng</t>
  </si>
  <si>
    <t>Ống dẫn lưu: stent đường mật loại thẳng, chất liệu Ethylene Vinyl Acetate, mềm, đầu hình nón, có vạt và lỗ bên để giữ vị stent không bị trôi và chống tắt stent, có thể nhìn thấy rõ được dưới tia X, đường kính stent 7Fr, tương thích với kênh sinh thiết từ 2.8mm trở lên, Chiều dài stent: 70mm
Tiêu chuẩn chất lượng: ISO 13485, CE</t>
  </si>
  <si>
    <t>Dẫn lưu đường mật 7Fr., dài 90 mm, dạng thẳng</t>
  </si>
  <si>
    <t>Ống dẫn lưu: stent đường mật loại thẳng, chất liệu Ethylene Vinyl Acetate, mềm, đầu hình nón, có vạt và lỗ bên để giữ vị stent không bị trôi và chống tắt stent, có thể nhìn thấy rõ được dưới tia X, đường kính stent 7Fr, tương thích với kênh sinh thiết từ 2.8mm trở lên, Chiều dài stent: 90mm
Tiêu chuẩn chất lượng: ISO 13485, CE</t>
  </si>
  <si>
    <t>Dao cắt cơ vòng, loại V</t>
  </si>
  <si>
    <t>Dao cắt cơ vòng dùng trong ERCP, có lớp phủ cách điện thông minh ở đoạn đầu dây cắt, thiết kế đoạn đầu thuôn dài và được đánh dấu cản quang, chiều dài làm việc 1700mm, đường kính đoạn đầu 4.5Fr, đường kính đoạn chèn tối đa 2.5mm, loại 3 lumen, có đánh dấu màu xanh lá ở đoạn cuối dụng cụ, đánh dấu màu xanh dương cho "vị trí cắt tốt nhất, có phần kết nối với ống soi, dùng một lần, tương thích dây guidewire 0.035 inch, Chiều dài đoạn đầu 7mm, chiều dài dao: 25mm/30mm
Tiêu chuẩn chất lượng: ISO 13485, CE</t>
  </si>
  <si>
    <t>Dao cắt kim có phủ lớp cách điện</t>
  </si>
  <si>
    <t>Dao cắt kim, loại 3 kênh riêng biệt (cho dây guidewire, dây điều khiển dao và kênh bơm cản quang), có lớp phủ cách điện thông minh dài 3mm, thiết kế đoạn đầu nhọn thuôn dài, được đánh dấu cản quang, đường kính 5Fr, chiều dài làm việc 1700mm, chiều dài dao kim 5mm, có đánh dấu ở đoạn cuối dụng cụ,có phần kết nối với ống soi, tương thích dây guidewire 0.035", thiết kế theo dạng chữ V.
Tiêu chuẩn chất lượng: ISO 13485, CE</t>
  </si>
  <si>
    <t>Dây dẫn hướng 0.025". 4500mm, đầu thẳng</t>
  </si>
  <si>
    <t>Dây dẫn đường (guide wire): dạng đầu thẳng  chiều dài làm việc 4500mm, có lớp phủ thấm nước (hydrophilic)  ở đầu dài 70mm, đánh dấu 420mm từ đoạn đầu để hỗ trợ khi đo lường, 20 mm: đánh dấu cản quang màu xanh lá, một đoạn ngắn: đánh dấu hình xoắn ốc, 310 mm: đánh dấu chéo, đường kính ngoài 0.025", tiệt trùng, có thể sử dụng kết hợp với các dụng cụ sử dụng điện cao tần, có phụ kiện phụ trợ đi giúp dễ dàng điều khiển dây đẫn hướng được thiết kế theo dạng mô-men xoắn 
Tiêu chuẩn chất lượng: ISO 13485</t>
  </si>
  <si>
    <t>Dây dẫn hướng 0.035". 4500mm, đầu thẳng</t>
  </si>
  <si>
    <t>Dây dẫn đường (guide wire): dạng đầu thẳng chiều dài làm việc 4500mm, có lớp phủ thấm nước (hydrophilic) ở đầu dài 70mm, đánh dấu 420mm từ đoạn đầu để hỗ trợ khi đo lường, 20 mm: đánh dấu cản quang màu xanh lá, một đoạn ngắn: đánh dấu hình xoắn ốc, 310 mm: đánh dấu chéo, đường kính ngoài 0.035"  nhưng có độ cứng tối ưu để đảm bảo thao tác đổi dụng cụ thuận lợi, tiệt trùng, có thể sử dụng kết hợp với các dụng cụ sử dụng điện cao tần, có phụ kiện phụ trợ đi giúp dễ dàng điều khiển dây đẫn hướng được thiết kế theo dạng mô-men xoắn 
Tiêu chuẩn chất lượng: ISO 13485</t>
  </si>
  <si>
    <t>Dụng cụ bơm bóng</t>
  </si>
  <si>
    <t>Dùng bơm bóng áp lực bơm tối đa 15atm (bar), thể tích Syringe: 60 cc
Tiêu chuẩn chất lượng: ISO 13485</t>
  </si>
  <si>
    <t>Rọ kéo sỏi 4 dây, xoay được</t>
  </si>
  <si>
    <t>Rọ lấy sỏi tích hợp tay cầm, thiết kế đầu rọ có núm hình hạt đậu giúp dễ dàng đưa rọ vào ống mật, tương thích với tay cầm tán sỏi cấp cứu, có kênh bơm tưới rửa/thuốc cản quang, loại xoay được, có phần kết nối với ống soi (C-hook), chiều dài làm việc 1900mm, tương thích với kênh  2.8mm trở lên, độ mở rộng rọ 22mm, tiệt trùng, sử dụng phù hợp cho việc lấy sỏi kích thước tiêu chuẩn
Tiêu chuẩn chất lượng: ISO 13485, CE</t>
  </si>
  <si>
    <t xml:space="preserve">Rọ lấy sỏi 8 dây, xoay được </t>
  </si>
  <si>
    <t>Rọ lấy sỏi tích hợp tay cầm, thiết kế đầu rọ có núm hình hạt đậu giúp dễ dàng đưa rọ vào ống mật, tương thích với tay cầm tán sỏi cấp cứu, có kênh bơm tưới rửa/thuốc cản quang, loại xoay được, có phần kết nối với ống soi (C-hook), chiều dài làm việc 1900mm, tương thích với kênh  2.8mm trở lên, độ mở rộng rọ 20mm, tiệt trùng, sử dụng phù hợp cho việc lấy sỏi kích thước nhỏ và sỏi bùn
Tiêu chuẩn chất lượng: ISO 13485, CE</t>
  </si>
  <si>
    <t>Rọ tán sỏi loại V, xoay được</t>
  </si>
  <si>
    <t>Thiết kế vỏ kép hỗ trợ đưa rọ vào trong, tán sỏi nhanh và hiệu quả, có dấu  V-Marking trên thân dụng cụ
_ Đường kính kênh dụng cụ phù hợp: có thể lựa chọn giữa loại 3.2mm / 3.7mm hoặc 4.2mm
_ Chiều dài làm việc: có thể lựa chọn giữa loại có chiều dài làm việc 1900mm hoặc 1950mm
_ Độ mở rọ: có thể lựa chọn giữa loại có độ mở rọ 26mm hoặc 30mm
_ Tương thích Guidewire: có thể lựa chọn giữa loại tương thích guidewire 0.035" hoặc loại không cần dùng guidewire
_ Độ cứng rọ: có thể lựa chọn giữa loại rọ cứng  hoặc tiêu chuẩn
Dùng chung với tay cầm tán sỏi MAJ-441), tương thích được với tay cầm của bộ tán sỏi cấp cứu.</t>
  </si>
  <si>
    <t>Dụng cụ thắt polyp</t>
  </si>
  <si>
    <t>Dụng cụ thắt polyp, tiệt trùng, tích hợp tay cầm, giúp ngăn ngừa chảy máu trước khi cắt polyp, đường kính loop 30 mm, chiều dài làm việc 2300 mm, đường kính kênh dụng cụ tối thiểu 2.8 mm.
Đạt tiêu chuẩn ISO 13485</t>
  </si>
  <si>
    <t>Lọng cắt polyp dạng oval, dùng 1 lần (10 cái/hộp)   (các cỡ)</t>
  </si>
  <si>
    <t>10 cái/hộp</t>
  </si>
  <si>
    <t>Lọng cắt polyp hình oval, có dây dày để tối đa hóa cầm máu và điều khiển dễ dàng, tích hợp tay cầm, đường kính kênh làm việc tối thiểu 2.8mm, chiều dài làm việc 2300mm, có thể lựa chọn giữa các loại có đường kính lọng có độ mở tối đa 10mm/ 15mm/  25mm, độ dày của dây lọng thắt 0.47mm.
Đạt tiêu chuẩn ISO 13485</t>
  </si>
  <si>
    <t>Lọng cắt polyp nóng/lạnh, dùng 1 lần (10 cái/hộp)</t>
  </si>
  <si>
    <t>Lọng cắt polyp hình lục giác, có thể dùng cắt nóng hoặc lạnh, dây mỏng và cứng đảm bảo hiệu quả cắt, tích hợp tay cầm, có thể lựa chọn kích thước đường kính lọng cắt 10/15mm, chiều dài làm việc 2300mm, đường kính thân tối đa 2.6 mm, đường kinh dây cắt 0.3mm.
Đạt tiêu chuẩn ISO 13485</t>
  </si>
  <si>
    <t>Que dẫn Laser 365 μm tiệt trùng</t>
  </si>
  <si>
    <t>1 Cái/
gói</t>
  </si>
  <si>
    <t>. Đường kính lõi   365 μm .Sử dụng nhiều lần, tiệt trùng sẵn.
Tiêu chuẩn chất lượng  ISO 13485.</t>
  </si>
  <si>
    <t>Que dẫn Laser 550 μm tiệt trùng</t>
  </si>
  <si>
    <t xml:space="preserve"> Đường kính lõi 550 μm. Sử dụng nhiều lần, tiệt trùng sẵn.
Tiêu chuẩn chất lượng  ISO 13485.</t>
  </si>
  <si>
    <t>Dây dẫn đường, đường kính 0.035'', dài 150cm</t>
  </si>
  <si>
    <t>Dây dẫn đường, đường kính 0.035'', dài 150cm.
Tiêu chuẩn chất lượng  ISO 13485.</t>
  </si>
  <si>
    <t>Bộ Nong Lấy Sỏi Qua Da</t>
  </si>
  <si>
    <t>* Dùng để tạo đường hầm trong phẫu thuật lấy sỏi qua da, giảm áp lực bể thận
* Bộ gồm: . 01 sheath
. Các que nong 
. 01 kim chọc dò
. 01 cái Guide wire: 
. 01 cái ống thông silicone.
Tiêu chuẩn chất lượng  ISO 13485.</t>
  </si>
  <si>
    <t>Que tán sỏi xung hơi, đường kính 0,8mm, dài 605mm</t>
  </si>
  <si>
    <t xml:space="preserve">Que tán sỏi xung hơi, đường kính 0,8mm, dài 605mm
</t>
  </si>
  <si>
    <t>12 cái/ Hộp</t>
  </si>
  <si>
    <t>Điện cực cắt, đốt trong phẫu thuật nội soi cắt u tuyến tiền liệt các loại, các cỡ.
Tiêu chuẩn chất lượng  ISO 13485.</t>
  </si>
  <si>
    <t xml:space="preserve">Điện cực cắt rạch hình con lăn 24-28Fr. </t>
  </si>
  <si>
    <t>Rọ lấy sỏi, kích cỡ  3Fr, dài ≥ 90cm</t>
  </si>
  <si>
    <t>Dùng để lấy sỏi niệu quản.Kích cỡ: 3Fr, dài ≥ 90cm. Chất liệu: Nitinol.
Tiêu chuẩn kỹ thuật: 4 dây hình xoắn ốc Helical màu xanh, tay cầm màu trắng sử dụng 3 ngón tay có thể tháo rời ra và tái sử dụng lại được. Độ mở dài của rọ chứa: 30mm (đk 15mm), có in mã vạch trên bao bì sản phẩm. Tiêu chuẩn chất lượng  ISO 13485.,CE 0124.</t>
  </si>
  <si>
    <t>Rọ Lấy Sỏi , kích cỡ 2,5 Fr, dài 120cm</t>
  </si>
  <si>
    <t>* Dùng để gắp và loại bỏ các vật thể lạ ở niệu quản - thận trong quá trình nội soi.
* Kích cỡ: 2.5Fr 
* Dài: 120cm, loại 4 dây
* Chất liệu: Nitinol 
* Tay cầm có thể tháo lắp được.
Tiêu chuẩn chất lượng  ISO 13485.</t>
  </si>
  <si>
    <t>Rọ Lấy Sỏi Niệu, kích cỡ 2.2 Fr dài 120cm</t>
  </si>
  <si>
    <t>* Dùng để gắp và loại bỏ các vật thể lạ ở niệu quản - thận trong quá trình nội soi.
* Kích cỡ: 2.2Fr 
* Dài: 120cm, loại 4 dây
* Chất liệu: Nitinol 
* Tay cầm có thể tháo lắp được.
Đạt tiêu chuẩn ISO 13485</t>
  </si>
  <si>
    <t>Rọ Lấy Sỏi Niệu, kích cỡ 1,9Fr dài 130cm</t>
  </si>
  <si>
    <t>* Dùng để gắp và loại bỏ các vật thể lạ ở niệu quản - thận trong quá trình nội soi.
* Kích cỡ: 1.9 Fr 
* Dài: 1300mm
* Chất liệu: Nitinol chống xoắn.
Tiêu chuẩn chất lượng  ISO 13485.</t>
  </si>
  <si>
    <t>Dây dẫn đường niệu quản _Guide Wire PTFE</t>
  </si>
  <si>
    <t>* Dùng để hỗ trợ trong phẫu thuật nội soi, thiết lập đường dẫn
* Kích cỡ: 0.032", dài 150cm
* Chất liệu: Thép không gỉ, phủ PTFE
*Tip: Đầu thẳng.
 Đạt tiêu chuẩn ISO.</t>
  </si>
  <si>
    <t>Dây dẫn đường niệu quản_Guide Wire Hydrophilic</t>
  </si>
  <si>
    <t>* Dùng để hỗ trợ trong phẫu thuật nội soi, thiết lập đường dẫn
* Kích cỡ: 0.032", dài 150cm
* Chất liệu: Nitinol chống xoắn, phủ Hydrophilic
*Tip: Đầu thẳng, mềm.
 Đạt tiêu chuẩn ISO.</t>
  </si>
  <si>
    <t>Dây dẫn đường niệu quản_Guide Wire HybriGlide</t>
  </si>
  <si>
    <t>* Dùng để hỗ trợ trong phẫu thuật nội soi, thiết lập đường dẫn
* Kích cỡ: 0.032", dài 150cm
* Chất liệu: Nitinol phủ PTFE, tip phủ Hydrophilic
* Tip: Đầu thẳng, mềm
* Thiết kế vàng, đen chạy dài trên thân ống, giúp dễ quan sát trên X-quang.
Đạt tiêu chuẩn ISO 13485</t>
  </si>
  <si>
    <t>7.6.1. Áo chỉnh hình cột sống các loại, các cỡ</t>
  </si>
  <si>
    <t>Áo cột sống (XS,S,M,L,,XL,XXL)</t>
  </si>
  <si>
    <t>1 cái/
túi</t>
  </si>
  <si>
    <t>Sản phẩm kết hợp bởi nhiều thanh nẹp hợp kim nhôm, đệm mút và vải cotton. Sản phẩm có tối thiểu 4 thanh nẹp lớn được uốn cong theo đường cong của cơ thể từ vai tới hông, các thanh nẹp nhỏ có độ đàn hồi được bố trí đều xung quanh hai bên sườn và bụng giúp nâng đỡ cơ thể, hệ thống băng nhám dính giúp sản phẩm ôm sát cơ thể. gồm các chiều cao cơ thể &lt; 155cm, 155-165cm, 165-175cm, 175cm.
Đạt tiêu chuẩn ISO 13485 hoặc tương đương.</t>
  </si>
  <si>
    <t>Áo vùng lưng H1  (XS,S,M,L,,XL,XXL)</t>
  </si>
  <si>
    <t>Làm từ đệm mút, vải cotton và nhiều thanh nẹp hợp kim nhôm uốn theo đường cong cơ thể ôm sát vùng lưng.
Đạt tiêu chuẩn ISO 13485 hoặc tương đương</t>
  </si>
  <si>
    <t>Áo vùng lưng H3  (S M L)</t>
  </si>
  <si>
    <t>Làm từ khung hợp kim nhôm ôm sát hông và vùng lưng, được bao bọc bởi vải cotton, hai thanh hợp kim nhôm song song gắn kết sản phẩm tạo ra cửa sổ thuận tiện trong việc lau rửa vết thương sau mổ. 
Đạt tiêu chuẩn ISO 13485 hoặc tương đương</t>
  </si>
  <si>
    <t>Đai hỗ trợ cơ bụng (S M L)</t>
  </si>
  <si>
    <t>Làm từ chất liệu chun thoáng khí có lực căng, khi quấn quanh bụng điểm đầu và điểm cuối gắn với nhau bởi bản nhám dính.
Đạt tiêu chuẩn ISO 13485 hoặc tương đương</t>
  </si>
  <si>
    <t>Đai thắt lưng H1  (S M L)</t>
  </si>
  <si>
    <t>Sản phẩm cao 27cm, gồm đệm mút, vải cotton và hệ thống thanh nẹp được bố trí đều ở vùng thắt lưng, khóa veclro bản rộng giúp dễ sử dụng và tăng độ cứng phía trước, 2 dây chun ở hai bên làm tăng tính cố định của sản phẩm.
Đạt tiêu chuẩn ISO 13485 hoặc tương đương</t>
  </si>
  <si>
    <t>Đai thắt lưng cao cấp - Olumba  (S M L)</t>
  </si>
  <si>
    <t>1 cái/
hộp</t>
  </si>
  <si>
    <t>Sản phẩm kết hợp hệ thống thanh nẹp đàn hồi được uốn theo đường cong cơ thể và chất liệu chun. Có hai dây chun ở hai bên có tác dụng bó chặt sản phẩm vào vùng thắt lưng.
Đạt tiêu chuẩn ISO 13485 hoặc tương đương</t>
  </si>
  <si>
    <t>Đai thắt lưng hợp kim nhôm  (S M LXL)</t>
  </si>
  <si>
    <t>Sản phẩm, gồm đệm mút, vải cotton và hệ thống thanh nẹp được bố trí đều ở vùng thắt lưng, khóa veclro bản rộng giúp dễ sử dụng và tăng độ cứng phía trước, 2 dây chun ở hai bên làm tăng tính cố định của sản phẩm</t>
  </si>
  <si>
    <t>Đai xương sườn H1 (S M L)</t>
  </si>
  <si>
    <t>Đạt tiêu chuẩn ISO 13485 hoặc tương đương</t>
  </si>
  <si>
    <r>
      <t> </t>
    </r>
    <r>
      <rPr>
        <b/>
        <sz val="14"/>
        <color theme="1"/>
        <rFont val="Times New Roman"/>
        <family val="1"/>
      </rPr>
      <t>Nhóm sản phẩm dùng cho chi trên</t>
    </r>
  </si>
  <si>
    <t>Đai số 8 (XXS, XS, S, M, L, XL, XXL)</t>
  </si>
  <si>
    <t>Làm từ đệm mút, vải cotton, da, dây đai và băng nhám dính, thiết kế định hình ôm quanh phần xương đòn và nách.
Đạt tiêu chuẩn ISO 13485 hoặc tương đương</t>
  </si>
  <si>
    <t>Băng thun cổ tay</t>
  </si>
  <si>
    <t>Làm từ chất liệu neoprene tự dính
Đạt tiêu chuẩn ISO 13485. Có giấy phép của Bộ Y tế.</t>
  </si>
  <si>
    <t>Băng thun khuỷu tay</t>
  </si>
  <si>
    <t>Băng cố định khớp vai H1 (S, M, L, XL, XXL)</t>
  </si>
  <si>
    <t>Làm từ đệm mút có lỗ thoáng khí, vải cotton và hệ thống băng nhám dính giúp cố định phần khớp vai ở tư thế điều trị.
Đạt tiêu chuẩn ISO 13485 hoặc tương đương</t>
  </si>
  <si>
    <t>Băng cố định khớp vai tư thế dạng H1  (S, M, L, XL, XXL)</t>
  </si>
  <si>
    <t>Sản phẩm gồm 2 phần: khối mút xốp có tác dụng giúp tay ở vị trí góc cố định so với cơ thể, phần còn lại thiết kế dạng túi nâng đỡ tay ở vị trí điều trị. 
Đạt tiêu chuẩn ISO 13485 hoặc tương đương</t>
  </si>
  <si>
    <t>Nẹp  máng cẳng tay cỡ lớn</t>
  </si>
  <si>
    <t>Là một tấm mút xốp với những thanh nẹp hợp kim nhôm được sắp xếp ôm sát cẳng tay khi sử dụng, những băng nhám dính cơ động giúp cố định sản phẩm .
Đạt tiêu chuẩn ISO 13485 hoặc tương đương</t>
  </si>
  <si>
    <t>Nẹp  máng cẳng tay cỡ nhỏ</t>
  </si>
  <si>
    <t>Là một tấm mút xốp với những thanh nẹp hợp kim nhôm được sắp xếp ôm sát cẳng tay khi sử dụng, những băng nhám dính cơ động giúp cố định sản phẩm. Tiêu chuẩn chất lượng  ISO 13485.</t>
  </si>
  <si>
    <t>Nẹp cẳng tay H4  (S,M,L,XL, XXL)</t>
  </si>
  <si>
    <t>Tiêu chuẩn chất lượng  ISO 13485.</t>
  </si>
  <si>
    <t>Nẹp cẳng tay H5  (S,M,L,XL)</t>
  </si>
  <si>
    <t>Gồm một bản nẹp hợp kim nhôm to định hình được uốn theo tư thế điều trị, ôm sát lòng bàn tay và cẳng tay, hai thanh nẹp đàn hồi ôm sát phần cẳng tay kết hợp với tấm đệm mút, vải tự dính và băng nhám dính tạo nên tính cố định cho sản phẩm.
Đạt tiêu chuẩn ISO 13485 hoặc tương đương</t>
  </si>
  <si>
    <t>Nẹp cánh tay H3   (S, M, L, XL, XXL)</t>
  </si>
  <si>
    <t>Làm từ bản nẹp hợp kim nhôm dài từ bàn tay tới gần nách, có thể uốn được theo tư thế điều trị, các thanh nẹp nhỏ giúp tăng cường tính cố định.
Đạt tiêu chuẩn ISO 13485 hoặc tương đương</t>
  </si>
  <si>
    <t>Nẹp cổ bàn tay H1 (S,M,L,XL )</t>
  </si>
  <si>
    <t>Vật liệu là vải cotton, mút xốp, vải tự dính gồm 3 thanh nẹp, một thanh nẹp to cứng và 2 thanh nẹp đàn hồi giúp duỗi thẳng bàn tay.
Đạt tiêu chuẩn ISO 13485 hoặc tương đương</t>
  </si>
  <si>
    <t>Nẹp cổ cứng H1  (S,M,L,XS,XL)</t>
  </si>
  <si>
    <t>Làm từ chất liệu mềm nhẹ. Gồm 2 mảnh riêng biệt được gắn với nhau bởi băng nhám dính, sản phẩm có những lỗ nhỏ giúp thoáng khí khi sử dụng.
Đạt tiêu chuẩn ISO 13485 hoặc tương đương</t>
  </si>
  <si>
    <t>Nẹp cổ cứng H2  (S,M,L,XS,XL)</t>
  </si>
  <si>
    <t>Làm từ chất liệu mềm nhẹ. Gồm 2 mảnh riêng biệt, mảnh phía trước được gắn khuôn nhựa, có lỗ rộng để luồn ống nội khí quản, mảnh phía sau được gắn thêm thanh nẹp nhựa tăng cường độ cố định cho sản phẩm, 2 mảnh được gắn với nhau bởi băng nhám dính, sản phẩm có lỗ nhỏ giúp thoáng khí khi sử dụng.
Đạt tiêu chuẩn ISO 13485 hoặc tương đương</t>
  </si>
  <si>
    <t>Nẹp cổ mềm H1 (XXS,XS,S,M,L,XS,XL,XXL)</t>
  </si>
  <si>
    <t>Sản phẩm làm từ đệm mút và vải cotton, thiết kế theo số đo của vòng cổ với nhiều kích cỡ.
Đạt tiêu chuẩn ISO 13485 hoặc tương đương</t>
  </si>
  <si>
    <t>Nẹp cổ tay H1 (S,M,L,XL,XXL)</t>
  </si>
  <si>
    <t>Sản xuất từ vật liệu tự dính. Thanh nẹp hợp kim nhôm uốn theo đường cong của cổ tay, có thể điều chỉnh di động theo kích cỡ của tay. 
Đạt tiêu chuẩn ISO 13485 hoặc tương đương</t>
  </si>
  <si>
    <t>Nẹp cổ tay chun H1 (S,M,L,XL,XXL)</t>
  </si>
  <si>
    <t>Sản xuất từ lớp chun dày, có lực căng tốt, thanh nẹp hợp kim nhôm được uốn theo đường cong của cổ tay.
Đạt tiêu chuẩn ISO 13485 hoặc tương đương</t>
  </si>
  <si>
    <t>Nẹp Colles tay</t>
  </si>
  <si>
    <t>Là sản phẩm có bản nẹp hợp kim nhôm sơn tĩnh điện, được uốn theo tư thế ôm sát lòng bàn tay và cẳng tay với nhiều lỗ thoáng khí. Lớp đệm mút được dính vào bản nẹp tạo sự thoải mái khi sử dụng.
Tiêu chuẩn chất lượng  ISO 13485.</t>
  </si>
  <si>
    <t>Nẹp máng cánh tay cỡ lớn</t>
  </si>
  <si>
    <t xml:space="preserve">.Là một tấm mút xốp với những thanh nẹp hợp kim nhôm được sắp xếp ôm sát cánh tay khi sử dụng, những băng nhám dính cơ động giúp cố định sản phẩm </t>
  </si>
  <si>
    <t>Nẹp máng cánh tay cỡ nhỏ</t>
  </si>
  <si>
    <t>Là một tấm mút xốp với những thanh nẹp hợp kim nhôm được sắp xếp ôm sát cánh tay khi sử dụng, những băng nhám dính cơ động giúp cố định sản phẩm.
Tiêu chuẩn chất lượng  ISO 13485.</t>
  </si>
  <si>
    <t>Nẹp ngón tay cái H1  (S, M, L, XL, XXL)</t>
  </si>
  <si>
    <t>Gồm các thanh nẹp được thiết kế định hình sẵn, ôm sát ngón tay cái và bàn tay, phần tiếp xúc có lớp đệm mút và vải.
Tiêu chuẩn chất lượng  ISO 13485.</t>
  </si>
  <si>
    <t>Túi treo tay H1 (S, M, L, XL)</t>
  </si>
  <si>
    <t>Làm từ chất liệu vải cotton thoáng khí được thiết kế theo hình túi nâng đỡ tay ở tư thế điều trị.
Tiêu chuẩn chất lượng  ISO 13485.</t>
  </si>
  <si>
    <t> Nhóm sản phẩm dùng cho chi dưới</t>
  </si>
  <si>
    <t>Băng thun gối  (S M L)</t>
  </si>
  <si>
    <t>Đai số 8 cổ chân  (S M L)</t>
  </si>
  <si>
    <t xml:space="preserve">Đạt tiêu chuẩn ISO 13485 hoặc tương đương.
</t>
  </si>
  <si>
    <t>Đệm nẹp chân dài  (S M L)</t>
  </si>
  <si>
    <t>Làm từ mút xốp được định hình theo tư thế điều trị. Đạt tiêu chuẩn ISO 13485 và giấy phép lưu hành BYT</t>
  </si>
  <si>
    <t>Đệm nẹp chân ngắn  (S M L)</t>
  </si>
  <si>
    <t>Làm từ mút xốp được định hình theo tư thế điều trị. Đạt tiêu chuẩn ISO và giấy phép lưu hành BYT.
Đạt tiêu chuẩn ISO 13485 hoặc tương đương</t>
  </si>
  <si>
    <t>Nẹp bóng chày  (S M L)</t>
  </si>
  <si>
    <t>Nẹp chân H1  (S M L)</t>
  </si>
  <si>
    <t>Là sản phẩm kết hợp nẹp chống xoay và nẹp ôm gối giúp cố định toàn bộ chân khi điều trị
Đạt tiêu chuẩn ISO 13485  Có giấy phép của Bộ Y tế.</t>
  </si>
  <si>
    <t>Nẹp chống xoay ngắn H1  (S M L)</t>
  </si>
  <si>
    <t>Gồm bản nẹp hợp kim nhôm ép định hình uốn theo độ cong của bàn chân và cẳng chân, bản nẹp hợp kim nhôm đặc biệt, chịu lực tốt xoay ngang có tác dụng chống xoay, sản phẩm được bao bọc bởi đệm mút và vải cotton, cố định vào chân bởi hệ thống băng nhám dính. Đạt tiêu chuẩn ISO 13485 . Có giấy phép của Bộ Y tế.</t>
  </si>
  <si>
    <t>Nẹp chống xoay dài H2  (S M L)</t>
  </si>
  <si>
    <t>Làm từ bản nẹp nhựa ép định hình uốn cong theo độ cong của bàn chân và cẳng chân, kết hợp với hai bản nẹp hợp kim nhôm đặc biệt chịu lực tốt, có tác dụng chống xoay và giữ thẳng đầu gối, hệ thống băng nhám dính giúp cố định chân với sản phẩm
Đạt tiêu chuẩn ISO 13485 hoặc tương đương. Có giấy phép của Bộ Y tế.</t>
  </si>
  <si>
    <t>Nẹp đêm dài H2</t>
  </si>
  <si>
    <t>Gồm bản nẹp hợp kim nhôm định hình uốn theo độ cong của bàn chân và cẳng chân, đệm mút, vải cotton và hệ thống khóa velcro.
Đạt tiêu chuẩn ISO 13485 hoặc tương đương</t>
  </si>
  <si>
    <t>Nẹp đêm ngắn H1</t>
  </si>
  <si>
    <t>Gồm bản nẹp hợp kim nhôm định hình uốn theo độ cong của bàn Gồm bản nẹp hợp kim nhôm định hình uốn theo độ cong của bàn chân và cẳng chân, đệm mút, vải cotton và hệ thống khóa velcro.
Đạt tiêu chuẩn ISO 13485 hoặc tương đương</t>
  </si>
  <si>
    <t>Nẹp gối H2  (40, 50, 60cm)</t>
  </si>
  <si>
    <t>Được ghép từ 3 mảnh khác nhau, mỗi mảnh gồm các thanh nẹp hợp kim nhôm định hình, đệm mút và vải tự dính. Mảnh ở giữa có 2 thanh nẹp, hai mảnh còn lại đều có 1 thanh nẹp. Các mảnh gắn với nhau bằng nhám dính có thể điều chỉnh.
Đạt tiêu chuẩn ISO 13485 hoặc tương đương</t>
  </si>
  <si>
    <t>Nẹp máng đùi lớn</t>
  </si>
  <si>
    <t>Tấm nẹp làm từ vải không thấm nước, mút xốp, vải tự dính, nẹp nhôm, được dán thành một khối liền, khi sử dụng không thấm nước, có thể băng nhám dính ở mọi vị trí, sử dụng cho sơ cấp cứu chân.
Đạt tiêu chuẩn ISO 13485 hoặc tương đương</t>
  </si>
  <si>
    <t>Nẹp máng đùi nhỏ</t>
  </si>
  <si>
    <t>Nẹp nhôm chân dài  (S M L)</t>
  </si>
  <si>
    <t>Là bản nẹp hợp kim nhôm, sơn tĩnh điện, được uốn theo tư thế lòng máng ôm sát từ lòng bàn chân tới đùi với nhiều lỗ thoáng khí. Lớp đệm mút được dính vào bản nẹp tạo sự thoải mái khi sử dụng.
Đạt tiêu chuẩn ISO 13485 hoặc tương đương</t>
  </si>
  <si>
    <t>Nẹp nhôm chân ngắn  (S M L)</t>
  </si>
  <si>
    <t>Là bản nẹp hợp kim nhôm, sơn tĩnh điện, được uốn theo tư thế lòng máng ôm sát từ lòng bàn chân tới khớp đầu gối với nhiều lỗ thoáng khí. Lớp đệm mút được dính vào bản nẹp tạo sự thoải mái khi sử dụng.
Đạt tiêu chuẩn ISO 13485 hoặc tương đương</t>
  </si>
  <si>
    <t>Nẹp gối H3 dài 40cm,50cm,60cm,70cm</t>
  </si>
  <si>
    <t>Sản phẩm gồm 4 thanh nẹp hợp kim nhôm định hình, 2 thanh có thể điều chỉnh di động, vật liệu vải tự dính, mút PU, vải cotton và hệ thống khóa velcro đan xen có tác dụng bó chặt sản phẩm khi sử dụng.
Đạt tiêu chuẩn ISO 13485 hoặc tương đương</t>
  </si>
  <si>
    <t>Ổn định cổ chân (SM, LXL)</t>
  </si>
  <si>
    <t>Sản phẩm hô trợ khớp cổ chân nhẹ nhàng. Làm từ chất liệu neoprene tự dính.
Đạt tiêu chuẩn ISO 13485 hoặc tương đương</t>
  </si>
  <si>
    <t>7.6.2. Đinh, nẹp, ốc, vít, lồng dùng trong phẫu thuật xương các loại</t>
  </si>
  <si>
    <t>7.6.2.1. Nẹp vít kết hợp xương hàm, mặt</t>
  </si>
  <si>
    <t>Nẹp mini cong ổ mắt C 6-8 lỗ, f2.0mm</t>
  </si>
  <si>
    <t xml:space="preserve"> Nẹp chữ C 6;8 lỗ cho vít chữ thập đk 2.0mm; dày 1.0mm; Titanium độ 3 TS-3-2 (tiêu chuẩn ASTM-F67);  màu xám. Cung cấp trợ cụ tương thích đồng bộ. Đạt tiêu chuẩn ISO 13485; CE; FDA.</t>
  </si>
  <si>
    <t>Nẹp mặt 2 lỗ, bắc cầu ngắn cho vít 2.0mm</t>
  </si>
  <si>
    <t>Nẹp mini 2 lỗ, bắc cầu ngắn, dùng cho vít chữ thập đk 2.0mm; dày 1.0mm. Màu xám titan nguyên bản. Titanium độ 3 TS-3-2 (tiêu chuẩn ASTM-F67). Đạt tiêu chuẩn ISO 13485; CE
- Cung cấp trợ cụ tương thích đồng bộ</t>
  </si>
  <si>
    <t>Nẹp mặt thẳng 4 lỗ cho vít 2.0mm</t>
  </si>
  <si>
    <t>Nẹp mặt thẳng 4 lỗ, dùng cho vít chữ thập đk 2.0mm; dày 1.0mm. Màu xám titan nguyên bản. Titanium độ 3 TS-3-2 (tiêu chuẩn ASTM-F67). Đạt tiêu chuẩn ISO 13485; CE
- Cung cấp trợ cụ tương thích đồng bộ</t>
  </si>
  <si>
    <t>Nẹp mặt 4 lỗ, bắc cầu ngắn cho vít 2.0mm</t>
  </si>
  <si>
    <t>Nẹp mặt 4 lỗ, bắc cầu ngắn dùng cho vít chữ thập đk 2.0mm; dày 1.0mm. Màu xám titan nguyên bản. Titanium độ 3 TS-3-2 (tiêu chuẩn ASTM-F67). Đạt tiêu chuẩn ISO 13485; CE
- Cung cấp trợ cụ tương thích đồng bộ</t>
  </si>
  <si>
    <t>Nẹp mặt 4 lỗ, bắc cầu dài  cho vít 2.0mm</t>
  </si>
  <si>
    <t>Nẹp mặt 4 lỗ, bắc cầu dài dùng cho vít chữ thập đk 2.0mm; dày 1.0mm. Màu xám titan nguyên bản. Titanium độ 3 TS-3-2 (tiêu chuẩn ASTM-F67). Đạt tiêu chuẩn ISO 13485; CE
- Cung cấp trợ cụ tương thích đồng bộ</t>
  </si>
  <si>
    <t>Nẹp mặt thẳng 6 lỗ cho vít 2.0mm</t>
  </si>
  <si>
    <t>Nẹp mặt thẳng 6 lỗ cho vít 2.0mm; dày 1.0mm; Màu xám titan nguyên bản. Titanium độ 3 TS-3-2 (tiêu chuẩn ASTM-F67). Đạt tiêu chuẩn ISO 13485; CE
- Cung cấp trợ cụ tương thích đồng bộ</t>
  </si>
  <si>
    <t>Nẹp mặt 6 lỗ, bắc cầu dài cho vít 2.0mm</t>
  </si>
  <si>
    <t>Nẹp mặt 6 lỗ, bắc cầu dài cho vít 2.0mm; dày 1.0mm; Màu xám titan nguyên bản. Titanium độ 3 TS-3-2 (tiêu chuẩn ASTM-F67). Đạt tiêu chuẩn ISO 13485; CE
- Cung cấp trợ cụ tương thích đồng bộ</t>
  </si>
  <si>
    <t>Nẹp mini chữ L trái/ phải, bắc cầu ngắn, dài, 4 lỗ cho vít 2.0mm</t>
  </si>
  <si>
    <t>Nẹp mặt chữ L trái, phải, bắc cầu ngắn, dài 4 lỗ dùng cho vít chữ thập đk 2.0mm; dày 1.0mm; Màu xám titan nguyên bản. Titanium độ 3 TS-3-2 (tiêu chuẩn ASTM-F67). Đạt tiêu chuẩn ISO 13485; CE
- Cung cấp trợ cụ tương thích đồng bộ</t>
  </si>
  <si>
    <t>Nẹp mặt 4 lỗ chữ X cho vít 2.0mm</t>
  </si>
  <si>
    <t>Nẹp mặt chữ X 4 lỗ, bắc cầu ngắn dùng cho vít chữ thập đk 2.0mm; dày 1.0mm; Màu xám titan nguyên bản. Titanium độ 3 TS-3-2 (tiêu chuẩn ASTM-F67). Đạt tiêu chuẩn ISO 13485; CE
- Cung cấp trợ cụ tương thích đồng bộ</t>
  </si>
  <si>
    <t>Nẹp mặt 5 lỗ chữ Y, bắc cầu ngắn/ dài cho vít 2.0mm</t>
  </si>
  <si>
    <t>Nẹp mini chữ Y dùng cho vít chữ thập đk 2.0mm; dày 1.0mm; Màu xám titan nguyên bản. Titanium độ 3 TS-3-2 (tiêu chuẩn ASTM-F67). Đạt tiêu chuẩn ISO 13485; CE
- Cung cấp trợ cụ tương thích đồng bộ.</t>
  </si>
  <si>
    <t>Nẹp mini chữ Z quay trái, phải</t>
  </si>
  <si>
    <t>Nẹp mini chữ Z dùng cho vít chữ thập đk 2.0mm; dày 1.0mm; Màu xám titan nguyên bản. Titanium độ 3 TS-3-2 (tiêu chuẩn ASTM-F67). Đạt tiêu chuẩn ISO 13485; CE
- Cung cấp trợ cụ tương thích đồng bộ</t>
  </si>
  <si>
    <t>Nẹp mặt thẳng 16 lỗ, đk vít 2.0mm</t>
  </si>
  <si>
    <t>1 cái/ túi</t>
  </si>
  <si>
    <t xml:space="preserve"> Nẹp 16 lỗ cho vít chữ thập đk 2.0mm; dày 1.0mm; Titanium độ 3 TS-3-2 (tiêu chuẩn ASTM-F67); màu xám. Cung cấp trợ cụ tương thích đồng bộ. Đạt tiêu chuẩn ISO 13485; CE; FDA.</t>
  </si>
  <si>
    <t>Nẹp mặt thẳng 8 lỗ, đk vít 2.0mm</t>
  </si>
  <si>
    <t xml:space="preserve">Nẹp 8 lỗ cho vít chữ thập đk 2.0mm; dày 1.0mm; Titanium độ 3 TS-3-2 (tiêu chuẩn ASTM-F67); màu xám. Cung cấp trợ cụ tương thích đồng bộ. Đạt tiêu chuẩn ISO 13485; CE; FDA </t>
  </si>
  <si>
    <t>Vít mặt đk 2.0mm dài các số</t>
  </si>
  <si>
    <t>10 cái/ hộp</t>
  </si>
  <si>
    <t xml:space="preserve"> Vít chữ thập đk 2.0mm- tự Taro; chất liệu hợp kim Titanium Ti-6Al-4V (tiêu chuẩn ASTM-F136); Cung cấp trợ cụ tương thích đồng bộ. Đạt tiêu chuẩn ISO 13485; CE; FDA.</t>
  </si>
  <si>
    <t>Nẹp hàm dưới thẳng 4 lỗ bắc cầu ngắn cho vit 2.3mm</t>
  </si>
  <si>
    <t>Nẹp hàm thẳng 4 lỗ, bắc cầu ngắn cho vít 2.3mm; màu xám,  dày nẹp 1.5mm; Màu xám titan nguyên bản. Titanium độ 3 TS-3-2 (tiêu chuẩn ASTM-F67). Đạt tiêu chuẩn ISO 13485; CE
- Cung cấp trợ cụ tương thích đồng bộ</t>
  </si>
  <si>
    <t>Nẹp hàm dưới thẳng 4 lỗ bắc cầu dài cho vit 2.3mm</t>
  </si>
  <si>
    <t xml:space="preserve"> Nẹp maxi 4 lỗ bắc cầu dài, dùng vít chữ thập vít đk 2.3mm; màu xám,  dày nẹp 1.5mm;  Màu xám titan nguyên bản. Titanium độ 3 TS-3-2 (tiêu chuẩn ASTM-F67). Đạt tiêu chuẩn ISO 13485; CE
- Cung cấp trợ cụ tương thích đồng bộ</t>
  </si>
  <si>
    <t>Nẹp hàm dưới thẳng 6 lỗ cho vít 2.3mm</t>
  </si>
  <si>
    <t xml:space="preserve"> Nẹp maxi thẳng 6 lỗ, dùng vít chữ thập vít đk 2.3mm; màu xám,  dày nẹp 1.5mm; Màu xám titan nguyên bản. Titanium độ 3 TS-3-2 (tiêu chuẩn ASTM-F67). Đạt tiêu chuẩn ISO 13485; CE
- Cung cấp trợ cụ tương thích đồng bộ</t>
  </si>
  <si>
    <t>Nẹp hàm dưới thẳng 6 lỗ bắc cầu cho vít 2.3mm</t>
  </si>
  <si>
    <t xml:space="preserve"> Nẹp maxi 6 lỗ bắc cầu dài, dùng vít chữ thập vít đk 2.3mm; màu xám,  dày nẹp 1.5mm;  Màu xám titan nguyên bản. Titanium độ 3 TS-3-2 (tiêu chuẩn ASTM-F67). Đạt tiêu chuẩn ISO 13485; CE
- Cung cấp trợ cụ tương thích đồng bộ</t>
  </si>
  <si>
    <t>Nẹp hàm thẳng  8 lỗ;  đk vít 2.3mm</t>
  </si>
  <si>
    <t xml:space="preserve"> Nẹp hàm thẳng 8 lỗ cho vít chữ thập đk 2.3mm; màu xám, độ dày nẹp 1.5mm;  Màu xám titan nguyên bản. Titanium độ 3 TS-3-2 (tiêu chuẩn ASTM-F67). Đạt tiêu chuẩn ISO 13485; CE
- Cung cấp trợ cụ tương thích đồng bộ</t>
  </si>
  <si>
    <t>Nẹp hàm thẳng 16 lỗ; đk vít 2.3mm</t>
  </si>
  <si>
    <t xml:space="preserve"> Nẹp maxi 16 lỗ, dùng cho vít chữ thập, đk 2.3mm; độ dày 1.5mm; Titanium độ 3 TS-3-2 (tiêu chuẩn ASTM-F67); Cung cấp trợ cụ tương thích đồng bộ. Đạt tiêu chuẩn ISO 13485; CE; FDA.</t>
  </si>
  <si>
    <t>Vít hàm đk 2.3mm dài các số</t>
  </si>
  <si>
    <t xml:space="preserve"> Vít chữ thập maxi 2.3mm - Tự Taro; màu trắng sáng,  chất liệu hợp kim Titanium Ti-6Al-4V (tiêu chuẩn ASTM-F136);Cung cấp trợ cụ tương thích đồng bộ. Đạt tiêu chuẩn ISO 13485; CE; FDA.</t>
  </si>
  <si>
    <t>Mũi khoan phẫu thuật hàm mặt 1.8mm</t>
  </si>
  <si>
    <t>1 bộ/ Gói</t>
  </si>
  <si>
    <t xml:space="preserve"> Mũi khoan ĐK 1.6;1.8 mm,  đầu mũi khoan dài từ 7-&gt;14mm. Sử dụng cho vít xương mini ĐK 2.0; 2.3mm. Đạt tiêu chuẩn ISO 13485; CE; FDA.</t>
  </si>
  <si>
    <t>Mũi khoan phẫu thuật hàm mặt 2.0mm</t>
  </si>
  <si>
    <t>1 bộ/
Gói</t>
  </si>
  <si>
    <t>- Đk từ 2.0mm
- Đạt tiêu chuẩn CE, ISO
- Chất liệu thép không gỉ</t>
  </si>
  <si>
    <r>
      <t> </t>
    </r>
    <r>
      <rPr>
        <i/>
        <sz val="14"/>
        <color theme="1"/>
        <rFont val="Times New Roman"/>
        <family val="1"/>
      </rPr>
      <t>7.6.2.2. Dụng cụ nội soi khớp gối</t>
    </r>
  </si>
  <si>
    <t>Dây nước dùng trong nội soi khớp</t>
  </si>
  <si>
    <t>Dây sử dụng cho máy bơm nước FLUID control  sử dụng cho mổ nội soi khớp. Vật liệu: nhựa có bộ chíp điều khiển được dòng nước : Tốc độ đến 2l/1 phút và áp lực dòng chảy tới 200 mmHg, có thể điều chỉnh bằng màn hình cảm ứng hay cài chế độ tự động cho từng chố độ : nội soi khớp gối, nội soi khóp vai, nội soi cột sống, khớp nhỏ..                  
- Được khử trùng bằng khí VH2O2-Gas - Plasma 
* Tiêu chuẩn chất lượng: ISO/CE/FDA
* Cung cấp máy bơm nước đồng bộ đi kèm</t>
  </si>
  <si>
    <t>Vít cố định dây chằng chéo tự tiêu kích thích mọc xương</t>
  </si>
  <si>
    <t>Cái/hộp</t>
  </si>
  <si>
    <t>*'- Chất liệu vít:  PLA 100% hoặc 60% β TCP (Tricalcium Phosphate) + 40% PDLLA (Poly DL Lactic Acid) tối ưu quá trình liền xương hoặc 30% β TCP (Tricalcium Phosphate) + 70% PDLLA (Poly DL Lactic Acid) tối ưu cho độ bền cơ học.c hoặc chất liệu PLA 70% + Beta Tri calcium phosphate 30%  (ß -TCP), đường kính 6 đến 11 mm và chiều dài 24mm, 30mm, 35 mm, thiết kế dạng vát và đầu dạng tròn. Tiệt trùng.
- Đầu vít dạng dẹt (Flat head) cho xương chày và dạng tròn (Round head) cho xương đùi và xương chày.
* Tiêu chuẩn chất lượng: ISO/CE/FDA</t>
  </si>
  <si>
    <t>Vít chốt neo cố định dây chằng chéo các cỡ</t>
  </si>
  <si>
    <t>- Vít chốt neo cố định dây chằng chéo, bao gồm: 1 nút titan (ISO 5832-3), 1 vòng polyethylene terephthalate (PET), 2 sợi kéo terephthalate polyethylene (xanh lá cây và trắng) nút có 4 lỗ, bo tròn 2 đầu, rộng 4.0mm, dài 12mm, độ dày 1.5mm dây treo 15, 20, 25, 30, 35, 40 mm. Sản phẩm được cung cấp trong một gói vỏ đôi và tiệt trùng Gamma
- Tiêu chuẩn chất lượng: ISO/CE/FDA</t>
  </si>
  <si>
    <t>Vít treo gân có thể tự điều chỉnh độ dài</t>
  </si>
  <si>
    <t>Dùng cho nội soi tái tạo dây chằng có thể sử dụng trong kĩ thuật All inside
Nẹp bằng titanium, 4 lỗ có vòng treo điều chỉnh được chất liệu UHMWPE UPS 6 fiber suture, có hai sợi chỉ riêng biệt dùng lật và kéo, chất liệu chỉ UHMWPE.
Lực kéo 1144 Newton
Cơ chế một chiều, vòng treo chỉ thắt lại, không nới được.
Tiêu chuẩn chất lượng  ISO 13485.</t>
  </si>
  <si>
    <t>VẬT TƯ DÙNG TRONG NỘI SOI KHỚP VAI</t>
  </si>
  <si>
    <t xml:space="preserve">Lưỡi cắt mô chóp xoay khớp vai Easy PASS </t>
  </si>
  <si>
    <t xml:space="preserve">Cái/Gói </t>
  </si>
  <si>
    <t>Giúp cắt bào qua mô mềm trong nội soi chóp xoay khớp vai, được làm bằng Nitinol. Tương thích với hầu hết các công cụ cung cấp một neo, cắt, sửa chữa chính xác trong nội soi khớp vai.
Dễ dàng neo tải từ hai bên, lên hoặc xuống.
Dễ dàng chụp và truy xuất các neo bằng cách di chuyển đơn từ một cửa sổ đang hoạt động. Lưỡi cắt linh hoạt này là an toàn để sử dụng, dễ sử dụng.</t>
  </si>
  <si>
    <t>Vít neo sụn viền đường kính 2.9 mm</t>
  </si>
  <si>
    <t>Dùng trong phẫu thuật Nội soi khớp. Đường kính 2.9 mm
Vít neo dễ dàng đóng với thiết kế mạnh mẽ ở đầu gần và thiết kế ren kép giúp gia tăng sự cố định ở xương xốp và vỏ xương. Trục vít thiết kế rỗng giúp ngăn ngừa các tác nhân nguy cơ trong quá trình phẫu thuật. 
. Vít neo được kết nối sẵn với tay đóng.
• Chất liệu tự tiêu PEEK, kèm chỉ siêu bền UHMWPE, đã tiệt trùng
•  Neo này là phù hợp nhất cho nhu cầu trong Rotator cuff, Bankart, tổn thương SLAP và sửa chữa dây chằng bên..
Tiêu chuẩn chất lượng  ISO 13485.</t>
  </si>
  <si>
    <t>Vít chỉ sinh học tự tiêu khâu chóp xoay khớp vai FixIt</t>
  </si>
  <si>
    <t>Thành phần cấu tạo vít: 30% β TCP + 70% PLDLLA, 
Đường kính vít: 4.5 - 5.5 - 6.5mm. 
Cấu thành gồm một vít neo tự tiêu sinh học và hai sợi chỉ chất liệu cao phân tử (UHMWPE) siêu bền USP2. Hệ thống được căng trước trên một tuốc nơ vít dùng một lần. Ren vít thiết kế dạng không gây sang chấn, lỗ xâu chỉ được giấu bên trong vít neo giúp tránh ma sát với chỉ và chắc chắn hơn, mũi vít hình nón giúp dễ đặt vít.
- Tiêu chuẩn chất lượng CE
Cường độ neo trung bình của vít neo 4.5mm là 267N.
Tiêu chuẩn chất lượng  ISO 13485.</t>
  </si>
  <si>
    <t>Thành phần cấu tạo vít: 30% β TCP + 70% PLDLLA, 
Đường kính vít: 4.5 - 5.5 - 6.5mm. 
Cấu thành gồm một vít neo tự tiêu sinh học và hai sợi chỉ chất liệu cao phân tử (UHMWPE) siêu bền USP2. Hệ thống được căng trước trên một tuốc nơ vít dùng một lần. Ren vít thiết kế dạng không gây sang chấn, lỗ xâu chỉ được giấu bên trong vít neo giúp tránh ma sát với chỉ và chắc chắn hơn, mũi vít hình nón giúp dễ đặt vít.
Cường độ neo trung bình của vít neo 4.5mm là 267N.
- Tiêu chuẩn chất lượng CE. Tiêu chuẩn chất lượng  ISO 13485.</t>
  </si>
  <si>
    <r>
      <t> </t>
    </r>
    <r>
      <rPr>
        <b/>
        <i/>
        <sz val="14"/>
        <color theme="1"/>
        <rFont val="Times New Roman"/>
        <family val="1"/>
      </rPr>
      <t>7.6.2.3. Nẹp vít kết hợp xương cột sống, sọ não</t>
    </r>
  </si>
  <si>
    <t>Phần nẹp vít chỉnh trượt, gù vẹo cột sống lưng ngực</t>
  </si>
  <si>
    <t>Miếng ghép đĩa đệm nhân tạo dùng trong phẫu thuật cột sống (lưng dạng cong)</t>
  </si>
  <si>
    <t>- Vật liệu: PEEK
 - Đầu hình viên đạn, có răng.
 - Số điểm đánh dấu cản quang: 4 điểm
 - Chiều dài: 25, 30mm 
 - Chiều cao: 7, 8, 9, 10, 11, 12, 13, 14 và 15mm
 - Chiều rộng trước /sau : 10mm
 - Độ ưỡn: 6 độ
 - Diện tích bề mặt 133mm2 với chiều dài 25mm, 156mm2 với chiều dài 30mm
 - Khoang ghép xương từ: 0.3 - 1.17 cc tùy kích thước.
 - Đóng gói trong hộp đã được tiệt trùng.
 - Có 2 đầu gắn dụng cụ để đặt gắn thẳng 0 độ hoặc gắn nghiêng 15 độ
 - Cách nhận biết khi đặt đĩa đệm hoàn chỉnh là: Sau khi đặt vào đĩa đệm bệnh nhân sẽ cho hình ảnh X quang( Lateral hình chữ H, A/P là 3 đường thẳng song song)
- Có 1 CFG</t>
  </si>
  <si>
    <t>Nẹp dọc thẳng cột sống ngực lưng</t>
  </si>
  <si>
    <t>-Nẹp dọc cứng đường kính 5,5mm: 
 - Chất liệu: Hợp kim Titanium 
 - Dài 500mm, trong đó 494mm hình trụ tròn và đầu 6mm hình lục lăng dùng để xoay nẹp. 
 - Có 2 đường kẻ dọc để đánh dấu khi xoay
- Có 2 CFG/CFS</t>
  </si>
  <si>
    <t>Thanh nối ngang (cột sống lưng, ngực)</t>
  </si>
  <si>
    <t>- Vật liệu: hơp kim Titanium
 - Nẹp nối ngang tương thích với đường kính nẹp dọc 5.5mm
 - Chiều dài từ khoảng 10mm - 75mm (0.375 inch - 2.95 inch).
 - Kèm theo 02 ốc khóa trong đề siết chặt vào thanh dọc đường kính 5.5mm. 
 - Màu sắc: màu xanh da trời, ốc khóa trong màu vàng
- Có 2 CFG/CFS</t>
  </si>
  <si>
    <t>Nẹp nối ngang cố định cột sống (lưng xoay 360 độ)</t>
  </si>
  <si>
    <t>- Vật liệu: hợp kim Titanium
 - Có thể điều chỉnh được góc quay và thay đổi được chiều dài. 
 - Nẹp kèm theo 2 vít khóa tự gãy để cố định vào nẹp dọc đường kính 5.5mm
 - Chiều dài từ 28 đến 80mm.
 - Tương thích với hệ thống nẹp vít ốc đường kính 5.5mm
- Có 2 CFG/CFS</t>
  </si>
  <si>
    <t>Vít cột sống đa trục (cột sống lưng, ngực)</t>
  </si>
  <si>
    <t>- Vật liệu: Hợp kim Titanium
 - Công nghệ cánh ren ngược
 - Vít có đường kính: 4.0 đến 8.5mm, chiều dài từ 20 - 65mm
 - Khoảng cách giữa 2 bước ren 2.82mm
 - Chiều cao mũ vít 16.1mm
 - Chiều rộng phần mũ vít trượt trên thanh dọc 9.2mm
 - Chiều rộng phần mũ vít phần song song với thanh dọc 10.65mm
 - Chiều rộng phần mũ vít phần vuông góc với thanh dọc 11.4mm
 - Góc nghiêng tối đa giữa mũ vít và thân vít là 28 độ.
 - Có thể phân biệt kích thước vít bằng màu sắc
 - Đồng bộ với nẹp dọc đường kính 5.5mm và vít khóa trong tự gãy có chiều dài ban đầu là 13.13mm
- Có 2 CFG/CFS</t>
  </si>
  <si>
    <t>Vít cột sống đơn trục (cột sống lưng, ngực)</t>
  </si>
  <si>
    <t>- Vật liệu: Hợp kim Titanium
 - Công nghệ cánh ren ngược
 - Khoảng cách giữa 2 bước ren 2.82mm
 - Chiều cao mũ vít 12.2mm
 - Chiều rộng phần mũ vít phần song song và vuông góc với thanh dọc lần lượt là 9.2mm và 11mm 
 - Vít có đường kính: 4.0mm đến 7.5mm, chiều dài từ 20 - 55mm
 - Có thể phân biệt kích thước vít bằng màu sắc (mỗi đường kính 1 màu khác nhau).
 - Đồng bộ với nẹp dọc đường kính 5.5mm và vít khóa trong tự gãy có chiều dài ban đầu là 13.13mm
- Có 2 CFG/CFS</t>
  </si>
  <si>
    <t>Ốc khóa trong cho vít cột sống ngực lưng</t>
  </si>
  <si>
    <t>- Vật liệu: hợp kim Titanium 
 - Tự gãy khi vặn đủ lực.
 '- Được thiết kế cánh ren ngược
 - Tổng chiều dài của vít khóa trong trước khi bẻ: 13.13mm
 - Khoảng cách giữa 2 bước ren 1.0 mm
 - Chiều dài của phần vít khóa trong sau khi bẻ: 4.65mm
 - Đồng bộ với vít đa trục/đơn trục và nẹp dọc đường kính 5.5mm
- Có 2 CFG/CFS</t>
  </si>
  <si>
    <t>Vít trượt đa trục</t>
  </si>
  <si>
    <t>- Vật liệu Hợp kim Titanium; 
 - Công nghệ cánh ren ngược.
 - Vít có đường kính: 4.5mm, 5.5mm, 6.5mm, 7.5mm
 - Chiều dài từ 25mm - 55mm
 - Có mũ vít dài để nắn chỉnh trượt.
 - Chiều cao của mũ vít trước khi bẻ: 30.1mm
 - Chiều cao của mũ sau khi bẻ: 16.1mm
 - Đồng bộ với nẹp dọc đường kính 5.5mm và vít khóa trong 2 tầng 
- Có 2 CFG/CFS</t>
  </si>
  <si>
    <t>Ốc khóa trong cho vít trượt</t>
  </si>
  <si>
    <t>- Vật liệu: hợp kim Titanium 
 - Cơ chế tự gãy khi vặn đủ lực
 - Được thiết kế cánh ren ngược, tránh nhổ vít và trờn ren.
 - Hai tầng, chiều cao ban đầu trước khi bẻ: 13.13mm
 - Chiều cao sau khi bẻ mũ vít: 4.65mm
 - Khoảng cách giữa hai bước ren: 1.0mm
 -  - Đồng bộ với vít trượt đa trục
- Có 2 CFG/CFS</t>
  </si>
  <si>
    <t>Nẹp vít trong phẫu thuật cột sống lưng đồng bộ thường và có ren đôi</t>
  </si>
  <si>
    <t>Nẹp dọc thẳng Ø5.5mm, dài 500mm</t>
  </si>
  <si>
    <t>- Chất liệu Titan. 
- Đường kính 5.5mm, dài 500mm
- Tiêu chuẩn chất lượng ISO 13485, CE</t>
  </si>
  <si>
    <t>Nẹp ngang các cỡ</t>
  </si>
  <si>
    <t>- Chất liệu Titan. 
- Kích cỡ: 40/ 50/ 60/ 70/ 75/ 80/ 90/ 100mm.
- Tiêu chuẩn chất lượng ISO 13485, CE</t>
  </si>
  <si>
    <t>Nẹp ngang đa hướng các cỡ</t>
  </si>
  <si>
    <t>- Chất liệu Titan. 
- Kích cỡ: 32-40mm, 40-50mm, 50-60mm, 60-70mm 
- Tiêu chuẩn chất lượng ISO 13485, CE</t>
  </si>
  <si>
    <t>Vít đa trục cột sống lưng ren đôi các cỡ</t>
  </si>
  <si>
    <t>- Chất liệu Titan
- Đường kính 4.5/ 5.0/ 5.5/ 6.0/ 6.5/ 7.0/ 7.5/ 8.5mm, dài 30/ 35/ 40/ 45/ 50/ 55/ 60mm
- Đầu vít được thiết kế dạng đầu nhỏ và được mã màu theo đường kính thân vít. Cơ chế khóa cánh ren ngược chống tuột
- Thân vít được thiết kế hai bước ren, ren vỏ xương và ren xương xốp. Biên độ xoay của thân vít quanh đầu vít 60 độ. Tự tạo ren.
- Tiêu chuẩn chất lượng ISO 13485, CE</t>
  </si>
  <si>
    <t>Vít đa trục cột sống lưng rỗng bơm xi măng Vesta các cỡ</t>
  </si>
  <si>
    <t>- Chất liệu Titan
- Ø4.5/ 5.5/ 6.5/ 7.5mm, dài 30/ 35/ 40/ 45/ 50/ 55/ 60mm
- Đầu vít được thiết kế dạng đầu nhỏ và được mã màu theo đường kính thân vít. Cơ chế khóa cánh ren ngược chống tuột
- Thân vít được thiết kế lỗ bơm xi măng. Biên độ xoay của thân vít quanh đầu vít 60 độ. Tự tạo ren.
- Tiêu chuẩn chất lượng ISO 13485, CE</t>
  </si>
  <si>
    <t>Vít đơn trục cột sống lưng ren đôi các cỡ</t>
  </si>
  <si>
    <t>- Chất liệu Titan
- Đường kính 4.5/ 5.5/ 6.5/ 7.5/ 8.5mm, dài 20/ 25/ 30/ 35/ 40/ 45/ 50/ 55/ 60mm
- Đầu vít được thiết kế dạng đầu nhỏ và Cơ chế khóa cánh ren ngược chống tuột
- Thân vít được thiết kế hai bước ren, ren vỏ xương và ren xương xốp. Tự tạo ren. Vít được mã màu theo đường kính thân vít.
- Tiêu chuẩn chất lượng ISO 13485, CE</t>
  </si>
  <si>
    <t>Vít khóa trong</t>
  </si>
  <si>
    <t>- Chất liệu Titan
- Lỗ vặn vít được thiết kế theo hình sao
- Vít có đế đặc làm tăng lực ép lên nẹp dọc
- Tiêu chuẩn chất lượng ISO 13485, CE</t>
  </si>
  <si>
    <t>Vít đa trục nắn trượt cột sống lưng ren đôi Osi các cỡ</t>
  </si>
  <si>
    <t>- Chất liệu Titan
- Đường kính 4.5/ 5.5/ 6.5/ 7.5/ 8.5mm, dài 30/ 35/ 40/ 45/ 50/ 55/ 60mm
- Đầu vít được thiết kế dạng đầu nhỏ và được mã màu theo đường kính thân vít. Cơ chế khóa cánh ren ngược chống tuột. Cánh vít dài
- Thân vít được thiết kế hai bước ren, ren vỏ xương và ren xương xốp. Biên độ xoay của thân vít quanh đầu vít 60 độ. Tự tạo ren.
- Tiêu chuẩn chất lượng ISO 13485, CE</t>
  </si>
  <si>
    <t>Nẹp vít chân cung  trong phẫu thuật cột sống lưng</t>
  </si>
  <si>
    <t>Vít chân cung tiêu chuẩn đơn trục (kèm ốc khóa trong)</t>
  </si>
  <si>
    <t>- Vật liệu: Titanium Alloy Ti-369:369-4V ELI theo tiêu chuẩn ASTM F136.
- Đầu vít dạng hoa Tulip. 
- Mũi vít nhọn và có 2 rãnh cắt giúp vít tự taro, dễ dàng bắt vào xương.
- Thân vít có 2 loại ren: 2/3 ren trước là ren bén, bắt vào xương xốp (thân đốt sống); 1/3 ren sau là ren tù, bắt vào vỏ xương (chân cung). 
- Đường kính thân vít: từ 4.0mm đến 7.5mm, bước tăng 0.5 mm
- Chiều dài thân vít: từ 20mm đến 60mm mỗi bước tăng 5 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13485:2016.
- Đã tiệt trùng sẵn, đóng gói riêng lẻ theo hộp, hạn sử dụng lâu dài (5 năm).
- Dùng tương thích với bộ trợ cụ hãng.</t>
  </si>
  <si>
    <t>Vít chân cung tiêu chuẩn đa trục (kèm ốc khóa trong)</t>
  </si>
  <si>
    <t>- Vật liệu: Titanium Alloy Ti-6Al-4V ELI theo tiêu chuẩn ASTM F136.
- Đầu vít dạng hoa Tulip. 
- Mũi vít nhọn và có 2 rãnh cắt giúp vít tự taro, dễ dàng bắt vào xương.
- Thân vít có 2 loại ren: 2/3 ren trước là ren bén, bắt vào xương xốp (thân đốt sống); 1/3 ren sau là ren tù, bắt vào vỏ xương (chân cung). 
- Vít đa trục thay đổi được góc giữa thân và mũ vít. Góc xoay thay đổi từ 0 độ đến 60 độ. 
- Đường kính thân vít: từ 4.0mm đến 7.5mm, bước tăng 0.5 mm
- Chiều dài thân vít: từ 20mm đến 60mm mỗi bước tăng 5 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13485:2016.
- Đã tiệt trùng sẵn, đóng gói riêng lẻ theo hộp, hạn sử dụng lâu dài (5 năm).
- Dùng tương thích với bộ trợ cụ hãng.</t>
  </si>
  <si>
    <t>Vít chân cung nén ép đơn trục (kèm ốc khóa trong)</t>
  </si>
  <si>
    <t>- Vật liệu: Titanium Alloy Ti-6Al-4V ELI theo tiêu chuẩn ASTM F136.
- Đầu vít dạng hoa Tulip. 
- Mũi vít nhọn và có 2 rãnh cắt giúp vít tự taro, dễ dàng bắt vào xương.
- Vít có ren đôi với bước ren khác nhau. Cơ chế ren đôi nén ép giúp tăng độ bám của vít vào xương, thích hợp cho bệnh nhân bị loãng xương. 
- Thân vít có 2 loại ren: 2/3 ren trước là ren bén, bắt vào xương xốp (thân đốt sống); 1/3 ren sau là ren tù, bắt vào vỏ xương (chân cung). 
- Đường kính thân vít từ 4.0mm đến 7.0mm, bước tăng 0.5 mm
- Chiều dài thân vít từ 20mm đến 60mm mỗi bước tăng 5mm.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13485:2016.
- Đã tiệt trùng sẵn, đóng gói riêng lẻ theo hộp, hạn sử dụng lâu dài (5 năm).
- Dùng tương thích với bộ trợ cụ hãng.</t>
  </si>
  <si>
    <t>Vít chân cung nén ép đa trục (kèm ốc khóa trong)</t>
  </si>
  <si>
    <t>- Vật liệu: Titanium Alloy Ti-6Al-4V ELI theo tiêu chuẩn ASTM F136.
- Đầu vít dạng hoa Tulip. 
- Mũi vít nhọn và có 2 rãnh cắt giúp vít tự taro, dễ dàng bắt vào xương.
- Vít có ren đôi với bước ren khác nhau. Cơ chế ren đôi nén ép giúp tăng độ bám của vít vào xương, thích hợp cho bệnh nhân bị loãng xương.  
- Thân vít có 2 loại ren: 2/3 ren trước là ren bén, bắt vào xương xốp (thân đốt sống); 1/3 ren sau là ren tù, bắt vào vỏ xương (chân cung).
- Vít đa trục thay đổi được góc giữa thân và mũ vít. Góc xoay thay đổi từ 0 độ đến 60 độ.
- Đường kính thân vít từ 4.0mm đến 7.0mm, bước tăng 0.5 mm
- Chiều dài thân vít từ 20mm đến 60mm mỗi bước tăng 5mm.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13485:2016.
- Đã tiệt trùng sẵn, đóng gói riêng lẻ theo hộp, hạn sử dụng lâu dài (5 năm).
- Dùng tương thích với bộ trợ cụ hãng.</t>
  </si>
  <si>
    <t>Vít chân cung phủ H.A đa trục (kèm ốc khóa trong)</t>
  </si>
  <si>
    <t>- Vật liệu: Titanium Alloy Ti-6Al-4V ELI theo tiêu chuẩn ASTM F136.
- Đầu vít dạng hoa Tulip. 
- Mũi vít nhọn và có 2 rãnh cắt giúp vít tự taro, dễ dàng bắt vào xương.
- Thân vít có 2 loại ren: 2/3 ren trước là ren bén, bắt vào xương xốp (thân đốt sống); 1/3 ren sau là ren tù, bắt vào vỏ xương (chân cung).
- Thân vít được phủ lớp HA (Hydroxylapatite) giúp đẩy nhanh quá trình liên kết giữa vít và xương, phù hợp cho bệnh nhân bị loãng xương.
- Vít đa trục thay đổi được góc giữa thân và mũ vít. Góc xoay thay đổi từ 0 độ đến 60 độ. 
- Đường kính thân vít: từ 4.0mm đến 7.0mm, bước tăng 0.5 mm
- Chiều dài thân vít: từ 20mm đến 60mm mỗi bước tăng 5 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13485:2016.
- Đã tiệt trùng sẵn, đóng gói riêng lẻ theo hộp, hạn sử dụng lâu dài (5 năm).
- Dùng tương thích với bộ trợ cụ hãng.</t>
  </si>
  <si>
    <t>Vít chân cung phủ H.A đơn trục (kèm ốc khóa trong)</t>
  </si>
  <si>
    <t>- Vật liệu: Titanium Alloy Ti-6Al-4V ELI theo tiêu chuẩn ASTM F136.
- Đầu vít dạng hoa Tulip. 
- Mũi vít nhọn và có 2 rãnh cắt giúp vít tự taro, dễ dàng bắt vào xương.
- Thân vít có 2 loại ren: 2/3 ren trước là ren bén, bắt vào xương xốp (thân đốt sống); 1/3 ren sau là ren tù, bắt vào vỏ xương (chân cung).
-Thân vít được phủ lớp HA (Hydroxylapatite) giúp đẩy nhanh quá trình liên kết giữa vít và xương, phù hợp cho bệnh nhân bị loãng xương.
- Đường kính thân vít: từ 4.0mm đến 7.0mm, bước tăng 0.5 mm
- Chiều dài thân vít: từ 20mm đến 60mm mỗi bước tăng 5 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13485:2016.
- Đã tiệt trùng sẵn, đóng gói riêng lẻ theo hộp, hạn sử dụng lâu dài (5 năm).
- Dùng tương thích với bộ trợ cụ hãng.</t>
  </si>
  <si>
    <t>Thanh nối ROD Chiều dài &lt;100mm</t>
  </si>
  <si>
    <t>Thanh nối ROD (độ dài &lt; 100mm)
- Vật liệu: Titanium Alloy Ti-6Al-4V ELI theo tiêu chuẩn ASTM F136
- Thiết kế dạng thanh tròn đặc, 2 đầu: một đầu tròn, một đầu có hình lục giác. 
- Thanh nối ROD được khắc đường kẽ bằng laser giúp định hướng khi uốn. 
- Thanh nối ROD dùng tương thích với vít chân cung đơn - đa trục các loại.
- Đường kính: 3.5mm; 5.5mm. 
- Chiều dài &lt;100mm.
- Tiêu chuẩn chất lượng: ISO 13485:2016
- Đã tiệt trùng sẵn, đóng gói riêng lẻ theo hộp, hạn sử dụng lâu dài (5 năm).
- Dùng tương thích với bộ trợ cụ hãng.</t>
  </si>
  <si>
    <t>Thanh nối ROD Chiều dài 100-150mm</t>
  </si>
  <si>
    <t>Thanh nối ROD (Độ dài 100mm - 150mm)
- Vật liệu: Titanium Alloy Ti-6Al-4V ELI theo tiêu chuẩn ASTM F136
- Thiết kế dạng thanh tròn đặc, 2 đầu: một đầu tròn, một đầu có hình lục giác. 
- Thanh nối ROD được khắc đường kẽ bằng laser giúp định hướng khi uốn. 
- Thanh nối ROD dùng tương thích với vít chân cung đơn - đa trục các loại.
- Đường kính: 5.5mm 
- Chiều dài từ: 100mm đến 160mm
- Tiêu chuẩn chất lượng: ISO 13485:2016
- Đã tiệt trùng sẵn, đóng gói riêng lẻ theo hộp, hạn sử dụng lâu dài (5 năm).
- Dùng tương thích với bộ trợ cụ hãng.</t>
  </si>
  <si>
    <t>Thanh nối ROD Chiều dài 150-200mm</t>
  </si>
  <si>
    <t>Thanh nối ROD (Độ dài 150mm - 200mm)
- Vật liệu: Titanium Alloy Ti-6Al-4V ELI theo tiêu chuẩn ASTM F136
- Thiết kế dạng thanh tròn đặc, 2 đầu: một đầu tròn, một đầu có hình lục giác. 
- Thanh nối ROD được khắc đường kẽ bằng laser giúp định hướng khi uốn. 
- Thanh nối ROD dùng tương thích với vít chân cung đơn - đa trục các loại.
- Đường kính: 5.5mm 
- Chiều dài từ: 150mm đến 200mm
- Tiêu chuẩn chất lượng: ISO 13485:2016
- Đã tiệt trùng sẵn, đóng gói riêng lẻ theo hộp, hạn sử dụng lâu dài (5 năm).
- Dùng tương thích với bộ trợ cụ hãng.</t>
  </si>
  <si>
    <t>Thanh nối ROD Chiều dài 300mm</t>
  </si>
  <si>
    <t>Thanh nối ROD (Độ dài 300mm)
- Vật liệu: Titanium Alloy Ti-6Al-4V ELI theo tiêu chuẩn ASTM F136
- Thiết kế dạng thanh tròn đặc, 2 đầu: một đầu tròn, một đầu có hình lục giác. 
- Thanh nối ROD được khắc đường kẽ bằng laser giúp định hướng khi uốn. 
- Thanh nối ROD dùng tương thích với vít chân cung đơn - đa trục các loại.
- Đường kính: 5.5mm 
- Chiều dài từ: 300mm
- Tiêu chuẩn chất lượng: ISO 13485:2016
- Đã tiệt trùng sẵn, đóng gói riêng lẻ theo hộp, hạn sử dụng lâu dài (5 năm).
- Dùng tương thích với bộ trợ cụ hãng.</t>
  </si>
  <si>
    <t xml:space="preserve">Thanh nối ngang </t>
  </si>
  <si>
    <t>- Vật liệu: Titanium Alloy Ti6Al4V ELI theo tiêu chuẩn ASTM F136 
- Có size S, M, L với thiết kế chiều dài thích hợp dùng cho tất cả các vị trí của cột sống.
- Thanh nối ngang bao gồm: 2 đầu có rãnh tương thích với hệ thống thanh ROD, và 1 thanh nối ngang được vát hai mặt.
- Thanh nối ngang và thanh nối ROD được liên kết nhờ lực siết của hai ốc khóa trong, giúp tăng độ vững chắc cho hệ thống cấy ghép cột sống
- Độ dài: từ 20mm đến 80mm. 
- Tiêu chuẩn chất lượng: ISO 13485:2016.
- Đã tiệt trùng sẵn, đóng gói riêng lẻ theo hộp, hạn sử dụng lâu dài (5 năm).
- Dùng tương thích với bộ trợ cụ hãng.</t>
  </si>
  <si>
    <t>Phần nẹp vít qua da cột sống lưng ngực</t>
  </si>
  <si>
    <t>Vít đốt sống đa trục rỗng nòng (qua da)</t>
  </si>
  <si>
    <t>- Vật liệu: hợp kim Titanium
 - Góc nghiêng tối đa giữa mũ vít và thân vít là 28 độ.
 - Vít thiết kế rỗng nòng.
 - Đường kính: 5.5, 6.5 và 7.5mm.
 - Dài từ 30mm đến 50mm
 - Khoảng cách giữa 2 bước ren 2.75mm
 - Chiều cao mũ vít 16.1mm
 - Dùng trong kỹ thuật mổ MAST (Minimal Access Spinal Technologies)
 - Tương thích với hệ thống định vị phẫu thuật NAVIGATION và hệ thống theo dõi thần kinh trong mổ
 - Đồng bộ với nẹp dọc qua da đường kính 5.5mm và ốc khóa trong tự gãy có chiều dài ban đầu là 10.38mm, chiều dài sau khi vặn đủ lực là 4.65mm
- Tiêu chuẩn chất lượng  ISO 13485.Có 2 CFG/CFS</t>
  </si>
  <si>
    <t>Nẹp dọc uốn sẵn bắt qua da</t>
  </si>
  <si>
    <t>- Vật liệu: Titanium
 - Uốn cong sẵn, đường kính 5.5mm
 - Dài từ 30mm đến 130mm, bước tăng 5mm
 - Có 1 đầu tù để xuyên qua da, đầu còn lại có mấu để gắn chặt vào dụng cụ luồn qua da
 - Đồng bộ với vít cột sống qua da và vít khóa trong cột sống thắt lưng qua da có chiều dài ban đầu là 10.38mm, chiều dài sau khi vặn đủ lực là 4.65mm
- Có 2 CFG/CFS</t>
  </si>
  <si>
    <t>Ốc khóa trong (cho vít qua da)</t>
  </si>
  <si>
    <t>- Vật liệu: hợp kim Titanium 
 - Tự gãy khi vặn đủ lực.
 - Tổng chiều dài của vít khóa trong bao gồm phần bẻ vít: 10.38mm
 - Đường kính: 8.883mm
 - Khoảng cách giữa 2 bước ren 1.0mm
 - Chiều dài của phần vít khóa trong không bao gồm phần bẻ vít: 4.65mm
 - Tương thích với vít cột sống thắt lưng đa trục rỗng nòng công nghệ MAST và nẹp dọc qua da đường kính 5.5mm
- Có 2 CFG/CFS</t>
  </si>
  <si>
    <t>Nẹp dọc thẳng qua da cột sống ngực lưng hợp kim Titanium (qua da)</t>
  </si>
  <si>
    <t>- Đường kính 5.5mm
 - Loại thẳng
 - Vật liệu: Titanium
 - Chiều dài từ 70mm - 120mm
 - 2 đầu tù đều có mấu để gắn chặt vào dụng cụ để luồn qua da.
 - Đồng bộ với vít cột sống qua da và vít khóa trong qua da tự gãy có chiều dài ban đầu là 10.38mm, chiều dài sau khi tự gãy là 4.65mm
- Có 2 CFG/CFS</t>
  </si>
  <si>
    <t xml:space="preserve">	Kim chọc dò cuống sống (qua da)</t>
  </si>
  <si>
    <t>- Vật liệu: Thép không gỉ và polymer (nhựa y tế)
 - Kim được thiết kế với 2 đường kính: phía mũi đường kính nhỏ và phía sau đường kính lớn hơn, giúp dễ dàng đưa kim vào thân đốt sống qua cuống sống.
 - Tây cầm có khóa có thể tháo rời, có vạch chia trên thân dụng cụ
 - Chiều dài 150mm
 - Gồm hai phần: phần kim bên ngoài với đường kính 4.191mm và nòng bên trong với đường kính 3.175mm
 - Đóng gói 02 cái/gói. Bao gồm 01 kim mũi vát, 01 kim mũi trocar
 - Hàng đóng gói đã tiệt trùng.
- Có 2 CFG/CFS</t>
  </si>
  <si>
    <t xml:space="preserve">Nẹp vít trong phẫu thuật cột sống cổ trước </t>
  </si>
  <si>
    <t>Nẹp cột sống cổ lối trước (Độ dài từ 14mm-22mm)</t>
  </si>
  <si>
    <t>- Vật liệu: Titanium Alloy Ti-6Al-4V ELI theo tiêu chuẩn ASTM F136.
- Độ dài: Từ 14 mm đến 22 mm.
- Độ dày nẹp: Từ 1.7mm đến 2.2 mm
- Độ rộng: Từ 16mm đến 20mm.
- Thân nẹp có các lỗ để bắt vít cột sống cổ lối trước, trên các lỗ có thiết kế vòng khóa với cơ chế khóa đầu mũ vít. 
- Các vít cột sống cổ lối trước bắt với nẹp một góc dao động từ 0 độ đến 20 độ.
- Nẹp cột sống cổ lối trước được uốn cong theo chiều cong sinh lý của cột sống, và có thể điều chỉnh tùy theo từng bệnh nhân. 
- Có các cửa sổ giúp dễ dàng quan sát vị trí tương quan giữa nẹp và đĩa đệm.
- Tiêu chuẩn chất lượng: ISO 13485:2016.
- Đã tiệt trùng sẵn, đóng gói riêng lẻ theo hộp, hạn sử dụng lâu dài (5 năm).
- Dùng tương thích với bộ trợ cụ hãng.</t>
  </si>
  <si>
    <t xml:space="preserve">Vít cột sống cổ lối trước </t>
  </si>
  <si>
    <t>- Vật liệu: Titanium Alloy Ti-6Al-4V ELI theo tiêu chuẩn ASTM F136.
- Đi kèm với nẹp cột sống cổ lối trước giúp cố định nẹp cột sống cổ vào thân đốt sống. 
- Mũ vít mỏng giúp bám sát vào thân nẹp. 
- Thân vít có ren nhọn, mũi vít có 2 rãnh giúp vít tự taro. 
- Vít bắt với nẹp một góc nghiêng từ 0 độ đến 20 độ.
- Đường kính 3.5mm; 4.0mm; 4.5mm.
- Độ dài từ 13mm đến 18mm mỗi bước tăng 1mm.
- Tiêu chuẩn chất lượng: ISO 13485:2016
- Đã tiệt trùng sẵn, đóng gói riêng lẻ theo hộp, hạn sử dụng lâu dài (5 năm).
- Dùng tương thích với bộ trợ cụ hãng.</t>
  </si>
  <si>
    <t>Nẹp vít trong phẫu thuật cột sống cổ trước loại tầng các cỡ</t>
  </si>
  <si>
    <t>Nẹp cổ trước (1 tầng)</t>
  </si>
  <si>
    <t>-Vật liệu: Hợp kim Titanium
 - Dài từ 19mm đến khoảng 30mm (khoảng cách chênh nhau giữa các nẹp là 2mm hoặc 2,5mm).
 - Trên nẹp có khóa vít. Xoay 90 độ để khóa vít.
 - Có điểm khuyết để xác định điểm giữa của nẹp. Có lỗ rộng để quan sát miếng ghép/ xương ghép.
 - Chiều dày nẹp (A-P): 2.5mm
 - Chiều rộng: chỗ rộng nhất 17.8mm
 - Bán kính cong dọc 184mm, bán kính cong ngang 25mm
 - Cho phép bắt với vít đơn hướng có góc nghiêng 12 độ và vít đa hướng có góc nghiêng 22 độ
 -  Đồng bộ với vít đơn hướng/ đa hướng tự taro đường kính 4.0mm và 4.5mm
- Có 2 CFG/CFS</t>
  </si>
  <si>
    <t>Nẹp cổ trước (2 tầng)</t>
  </si>
  <si>
    <t>- Vật liệu: Hợp kim Titanium
 - Dài từ khoảng  32.5mm đến 50mm (khoảng cách chênh nhau giữa các nẹp là 2,5mm).
 - Trên nẹp có khóa vít. Xoay 90 độ để khóa vít.
 - Có điểm khuyết để xác định điểm giữa của nẹp. Đồng thời có lỗ rộng để quan sát miếng ghép/ xương ghép.
 - Chiều dày nẹp (A-P): 2.5mm
 - Chiều rộng: chỗ rộng nhất 17.8mm
 - Bán kính cong dọc 184mm, bán kính cong ngang 25mm
 - Góc nghiêng của vít đơn hướng: 12 độ 
 - Góc nghiêng của vít đa hướng tối đa: 22 độ
 - Đồng bộ với vít đơn hướng/ đa hướng tự taro đường kính 4.0mm và 4.5mm
- Có 2 CFG/CFS</t>
  </si>
  <si>
    <t>Nẹp cổ trước (3 tầng)</t>
  </si>
  <si>
    <t>- Vật liệu: Hợp kim Titanium
 - Dài từ 52 đến 67.5mm (khoảng cách chênh nhau giữa các nẹp là 2,5mm).
 - Trên nẹp có khóa vít. Xoay 90 độ để khóa vít.
 - Có điểm khuyết để xác định điểm giữa của nẹp. Đồng thời có lỗ rộng để quan sát miếng ghép/ xương ghép.
 - Chiều dày nẹp (A-P): 2.5mm
 - Chiều rộng: chỗ rộng nhất 17.8mm
 - Bán kính cong dọc 184mm, bán kính cong ngang 25mm
 - Góc nghiêng của vít đơn hướng: 12 độ 
 - Góc nghiêng của vít đa hướng tối đa: 22 độ
 - Đồng bộ với vít đơn hướng/ đa hướng tự taro đường kính 4.0mm và 4.5mm
- Có 2 CFG/CFS</t>
  </si>
  <si>
    <t>Vít cột sống cổ đơn hướng tự ta rô</t>
  </si>
  <si>
    <t>- Vật liệu: Hợp kim Titanium 
 - Vít đơn hướng tự Taro
- Đường kính 4.0 mm, 4.5mm
 - Vít đường kính 4.0mm: chiều dài từ 11mm-17mm, bước tăng 1mm, đường kính trong 2.4mm, đường kính ngoài 4.0mm
 - Vít đường kính 4.5mm: chiều dài từ 11mm-17mm, bước tăng 2mm, đường kính trong 2.9mm, đường kính ngoài 4.5mm
 - Góc nghiêng của vít đơn hướng: 12 độ lên trên/xuống dưới, 6 độ từ trong ra ngoài. 
 - Góc nghiêng của vít đa hướng: 22 độ/-2 độ lên trên/xuống dưới; 17 độ/4 độ từ trong ra ngoài. 
 - Có thể phân biệt kích thước vít bằng màu sắc (mỗi đường kính 1 màu khác nhau).
 - Đồng bộ với nẹp đốt sống cổ trước kèm khóa mũ vít 90 độ
- Có 2 CFG/CFS</t>
  </si>
  <si>
    <t>Đĩa đệm cột sống cổ dùng độc lập kèm vít</t>
  </si>
  <si>
    <t>Nẹp cổ trước liền đĩa đệm (có kèm 2 vít tự khoan)
 - Hình dáng: Hình thang, có răng 2 phía chống tuột, 2 lỗ dành cho bắt vít có ren xương cứng và ren xương xốp với vòng xoay khóa vít.
 - Vật liệu: PEEK 
 - Kích thước: 15x12mm và 17x14mm
- Chiều cao: 5-10mm
- Độ dày: cạnh sau 2.5mm, cạnh bên 2.25mm, cạnh trước 3.8mm. 
'- Vít tự khoan: Vật liệu: hợp kim Titanium
  - Được thiết kế với hai phần: ren xương cứng và ren xương xốp
 - Đường kính 3.5mm và 4.0mm
 - Chiều dài: 11mm, 13mm, 15mm
 - Vít 11mm có 4.24mm phần ren xương cứng
 - Vít 13mm và 15mm có 5.24mm phần ren xương cứng
 - Độ nghiêng khi bắt vít:
 + Dùng dụng cụ dẫn hướng: Hướng đầu-đuôi 40 độ, Hướng ra ngoài 8 độ
 + Không dùng dụng cụ dẫn hướng: Hướng đầu-đuôi 27-47 độ, Hướng ra ngoài 1-10 độ
 - Độ nghiêng Lordosis: 6 độ 
 - Số điểm đánh dấu cản quang: 2 điểm bằng chất liệu hợp kim Titan
 - Khoang ghép xương: 0.31cc - 0.97cc
- Có 2 CFG/CFS</t>
  </si>
  <si>
    <t>Nẹp vít trong phẫu thuật cột sống cổ sau</t>
  </si>
  <si>
    <t>Nẹp dọc cổ sau</t>
  </si>
  <si>
    <t>- Vật liệu: hợp kim Titanium 
 - Dài 240mm,
 - Đường kính: 3.2mm.
 - Đồng bộ với vít xốp cột sống cổ lối sau đa trục cổ sau và vít khóa trong có lòng phía trong lục giác 2.5mm
- Có 2 CFG/CFS</t>
  </si>
  <si>
    <t>Ốc khóa trong dùng cho vít đa trục cột sống cổ sau</t>
  </si>
  <si>
    <t>- Vật liệu: hợp kim Titanium
 - Thiết kế ren chịu lực, giúp cải thiện độ siết ốc
 - Đường kính: 5.92mm
 - Chiều cao 3.63mm
 - Khoảng cách giữa 2 bước ren: 0.8mm
 - Tối ưu hóa vị trí và quan sát của phẫu thuật viên
 - Lòng phía trong hình lục giác 2.5mm
  Đồng bộ với vít xốp đa trục cổ sau và nẹp dọc đường kính 3.2mm
- Có 2 CFG/CFS</t>
  </si>
  <si>
    <t>Vít đa trục cột sống cổ lối sau</t>
  </si>
  <si>
    <t>- Vật liệu: hợp kim Titanium
 - Vít tự tarô.
 - Chiều cao mũ vít: 10.8mm
 - Khoảng cách giữa 2 bước ren: 1.48mm
 - Đường kính vít 3.5, 4.0mm
 - Chiều dài vít từ 10 mm đến 32 mm, bước tăng 2mm
 - Tương thích với hệ thống rod 3.2mm và 3.5mm
 - Góc nghiêng tối đa 45 độ.
 - Có 03 rãnh bù góc để tăng độ linh hoạt của vít
 - Có thể phân biệt kích thước vít và chiều dài bằng màu sắc
 - Đồng bộ với vít khóa trong cổ sau có lòng phía trong hình lục giác 2.5mm và nẹp dọc đường kính 3.2mm
- Có 2 CFG/CFS</t>
  </si>
  <si>
    <t>Phần nẹp vít cột sống lưng ngực 2 bước ren.</t>
  </si>
  <si>
    <t>Vít cột sống đa trục hai bước ren</t>
  </si>
  <si>
    <t>- Vật liệu: Hợp kim Titanium với mũ vít bằng Cobalt Chrome, đầu vương miện bằng Titanium
- Đường kính từ 4.0 đến 6.0mm với bước tăng 0.5mm và đường kính 6.5 đến 8.5mm với bước tăng 1mm, phân biệt được bằng màu sắc
- Chiều dài từ 20mm-60mm
- Chiều cao mũ vít 14.8mm
 - Chiều rộng phần mũ vít 10.43mm
 - Vít có 2 bước ren: phần ren xương xốp phía đầu vít với khoảng cách giữa 2 bước ren là 4mm và phần ren xương cứng phía mũ vít với khoảng cách giữa hai bước ren là 2mm.
 - Ren mở rộng đến đầu thon để dễ dàng bắt vít
 - Đồng bộ với ốc khóa trong tự gãy có chiều cao ban đầu là 12.96mm và nẹp dọc đường kính 4.75mm
- Có 2 CFG/CFS</t>
  </si>
  <si>
    <t>Ốc khóa trong (cho vít 2 bước ren)</t>
  </si>
  <si>
    <t>- Vật liệu: Hợp kim Titanium
 - Vít có đặc tính với đầu tù giúp thao tác dễ dàng hơn
 - Công nghệ cánh ren ngược, tự ngắt khi vặn đủ lực
 - Đường kính: 7.863mm
 - Chiều cao ban đầu: 12.96mm
 - Chiều cao sau khi bẻ vít: 4.85mm
 - Khoảng cách giữa 2 bước ren: 0.9mm
 - Đồng bộ với hệ thống vít đa trục/ đơn trục 2 bước ren và nẹp dọc đường kính 4.75mm
- Có 2 CFG/CFS</t>
  </si>
  <si>
    <t>Nẹp dọc thẳng cột sống ngực lưng hợp kim Cobalt Chrome (cho vít 2 bước ren)</t>
  </si>
  <si>
    <t>- Vật liệu: Hợp kim Cobalt Chrom
 - Đường kính 4.75mm, chiều dài 500mm, loại thẳng
 - Đồng bộ với vít đơn trục/ đa trục 2 bước ren và ốc khóa trong tự gãy có đường kính 7.863mm, chiều cao ban đầu 12.96mm, chiều cao còn lại sau khi vặn đủ lực là 4.85mm
- Có 2 CFG/CFS</t>
  </si>
  <si>
    <t>Phần vật tư bơm xi măng cột sống có bóng nong thân đốt sống</t>
  </si>
  <si>
    <t>Kim chọc khoan thân sống</t>
  </si>
  <si>
    <t>1 bộ/ hộp</t>
  </si>
  <si>
    <t>- 01 Bộ kim chọc khoan thân sống: size 2, gồm 2 ống trocar dạng rỗng nòng có vạch chia trên thân, 01 kim mũi vát với tay cầm nâu sẫm, 01 kim mũi kim cương với tay cầm màu tím, 01 mũi khoan thân sống, 02 dụng cụ đẩy
- Có 2 CFG/CFS</t>
  </si>
  <si>
    <t>Bóng nong thân đốt sống</t>
  </si>
  <si>
    <t>Bóng nong chịu lực tối đa 400psi, có 2 điểm cản quan kiểm soát độ sâu làm bầng vật liệu Platium (90%) và Iridium (10%), dung tích tối đa lên tới 5cc
- Có 2 CFG/CFS</t>
  </si>
  <si>
    <t>Bộ bơm áp lực có đồng hồ đo (bơm phồng bóng nong)</t>
  </si>
  <si>
    <t>- Dạng xilanh có đồng hồ thể hiện áp lực qua màn hình LCD, áp lực bơm tối đa 400psi
 - Có 02 chế độ hiển thị là psi và atm
- Có 2 CFG/CFS</t>
  </si>
  <si>
    <t>Bộ bơm áp lực đẩy xi măng kèm bộ trộn</t>
  </si>
  <si>
    <t>Bộ bơm áp lực đẩy xi măng vào kim chọc kèm bộ trộn gồm:  01 tay trộn, 01 thân bộ trộn dung tích 70cc trong đó có cơ chế khóa Luer, 01 pittong áp lực để đẩy xi măng vào kim chọc, 01 phễu đổ xi măng vào bộ trộn,  01 dây hút chân không, 01 bộ kết nối với khóa Luer trên thân bộ trộn, 01 xy lanh để hút dung dịch pha vào xi măng thể tích 10ml, 01 kim tiêm
- Có 2 CFG/CFS</t>
  </si>
  <si>
    <t xml:space="preserve">Xi măng sinh học kèm dung dịch pha </t>
  </si>
  <si>
    <t>1 gói/ hộp</t>
  </si>
  <si>
    <t>Xi măng sinh học kèm dung dịch pha gồm 20g xi măng tiệt trùng dạng bột với Barium sulphate 30%, Methyl methacrylate-Styrence-copolymer 68%, Benzonyl peroxide 2% và 9g chất lỏng trong lọ vô trùng với thành phần  Methyl methacrylate (mono-mer): 99.1%, N, N-dimethyl-p-toluidine: 0.9%, Hydroquinone 75ppm, là loại xi măng có độ nhớt cao, có cản quang, thời gian làm việc trung khoảng 8 phút ở 22 độ C
- Có 1 CFG</t>
  </si>
  <si>
    <t xml:space="preserve">Kim chọc đưa xi măng vào đốt sống </t>
  </si>
  <si>
    <t>Kim chọc đưa xi măng size 2, vật liệu: Thép 304 và nhựa, gồm:  01 ống rỗng nòng, 01 kim chọc đẩy xi măng có vạch chia dung tích , dung tích 1cc
- Có 2 CFG/CFS</t>
  </si>
  <si>
    <t>Ốc, vít , nẹp sử dụng đồng bộ trong cột sống lưng, ngực</t>
  </si>
  <si>
    <t>Vít đơn trục GSS nắn trượt (đầu dài) đường kính: 4.5-5.5-6.5-7.5-8.5 các size  2 loại ren bén và tù, titanium</t>
  </si>
  <si>
    <t>Vật liệu: Titanium. Đầu vít dài, nắn trượt. Vít có 2 loại ren bén và ren tù trên cùng 1 con vít. Đầu gần ren tù dành cho vỏ xương, đầu xa ren bén dành cho xương xốp. Kích thước: đk: 4.5; 5.5.5; 6.5; 7.5; 8.5mm, dài 20; 25; 30; 35; 40; 45; 50; 55; 60mm.
 Đạt tiêu chuẩn ISO, CE</t>
  </si>
  <si>
    <t xml:space="preserve">Vít đa trục GSS cột sống thắt lưng đk: 4.5-5.5-6.5-7.5 các size, có 2 loại ren: bén và tù đảo ngược, góc xoay ±20 độ, titanium </t>
  </si>
  <si>
    <t>Vật liệu: Titanium, góc xoay 40 độ (±20 độ). Vít có 2 loại ren bén và ren tù trên cùng 1 con vít. Đầu gần ren tù cho vỏ xương, đầu xa ren bén cho xương xốp. Thiết diện tiếp xúc nhỏ. Kích thước: đk: 4.5; 5.5; 6.5; 7.5mm, dài: 20; 25; 30; 35; 40; 45; 50; 55; 60mm.
 Đạt tiêu chuẩn ISO, CE</t>
  </si>
  <si>
    <t>Vít ốc khóa trong GSS tương thích với vít GSS</t>
  </si>
  <si>
    <t>Vật liệu titanium, hình lục giác/ ngôi sao, chiều cao (H) 5.3mm, đk ngoài (O.D) 10mm, tương thích với vít có 2 loại ren bén và ren tù trên cùng 1 con vít.
 Đạt tiêu chuẩn ISO, CE</t>
  </si>
  <si>
    <t>Nẹp dọc GSS tương thích với vít GSS, đk 6.0mm, dài 50-90mm</t>
  </si>
  <si>
    <t>Vật liệu: Titanium . Kích thước: đk 6.0mm, chiều dài 50-90mm, tương thích với vít có 2 loại ren bén và ren tù trên cùng 1 con vít.
 Đạt tiêu chuẩn ISO, CE</t>
  </si>
  <si>
    <t xml:space="preserve"> Nẹp vít kết hợp xương sọ não</t>
  </si>
  <si>
    <t>Nẹp sọ não 4;6 lỗ, đk vít 1.5mm</t>
  </si>
  <si>
    <t>cái/ Gói</t>
  </si>
  <si>
    <t>Nẹp 4;6 lỗ; dày 0.5mm, sử dụng vít chữ thập đk 1.5mm, màu xám, chất liệu Titanium độ 1 TS-1-33 (tiêu chuẩn ASTM-F67); Sử dụng tuốc nơ vít SDH4. Đạt tiêu chuẩn ISO 13485; CE; FDA.</t>
  </si>
  <si>
    <t>Nẹp sọ não chữ L; T  đk vít 1.5mm</t>
  </si>
  <si>
    <t>Nẹp dày 0.5mm, sử dụng vít chữ thập đk 1.5mm, màu xám, chất liệu Titanium độ 1 TS-1-33 (tiêu chuẩn ASTM-F67); Sử dụng tuốc nơ vít SDH4. Đạt tiêu chuẩn ISO 13485; CE; FDA.</t>
  </si>
  <si>
    <t>Nẹp sọ não thẳng, 8 lỗ</t>
  </si>
  <si>
    <t>Nẹp sọ não thẳng, 8 lỗ; độ dày 0.5mm, chất liệu Titanium độ 1 TS-1-33, thân nẹp màu trắng bạch kim  (tiêu chuẩn ASTM-F67); ISO 13485 số AQ/13485/113; CE số MDD-C-075/15</t>
  </si>
  <si>
    <t>Nẹp sọ não chữ C, 8 lỗ</t>
  </si>
  <si>
    <t>Nẹp Micro 8 lỗ cong; độ dày 0.5mm, chất liệu Titanium độ 1 TS-1-33, thân nẹp màu trắng bạch kim  (tiêu chuẩn ASTM-F67); ISO 13485 số AQ/13485/113; CE số MDD-C-075/15</t>
  </si>
  <si>
    <t>Nẹp sọ não thẳng 16 lỗ</t>
  </si>
  <si>
    <t>Nẹp sọ não thẳng, 16 lỗ; độ dày 0.5mm, chất liệu Titanium độ 1 TS-1-33, thân nẹp màu trắng bạch kim  (tiêu chuẩn ASTM-F67); ISO 13485 số AQ/13485/113; CE số MDD-C-075/15</t>
  </si>
  <si>
    <t>Vít sọ  não 1.5 x 4-11mm, tự taro</t>
  </si>
  <si>
    <t>10 cái/ gói</t>
  </si>
  <si>
    <t>Vít sọ não chữ thập đk 1.5mm - Tự Taro; màu trắng sáng, chất liệu hợp kim Titanium Ti-6Al-4V (tiêu chuẩn ASTM-F136); Hỗ trợ tuốc nơ vít SDH4. Đạt tiêu chuẩn ISO 13485; CE; FDA.</t>
  </si>
  <si>
    <r>
      <t> </t>
    </r>
    <r>
      <rPr>
        <b/>
        <i/>
        <sz val="14"/>
        <color theme="1"/>
        <rFont val="Times New Roman"/>
        <family val="1"/>
      </rPr>
      <t>7.6.2.4. Đinh, nẹp vít kết hợp xương</t>
    </r>
  </si>
  <si>
    <t>Đinh kết hợp xương các loại, các cỡ</t>
  </si>
  <si>
    <t>Đinh nội tủy đường kính các cỡ chất liệu thép không gỉ.</t>
  </si>
  <si>
    <t xml:space="preserve"> (bộ gồm 1 đính + 4 vít)</t>
  </si>
  <si>
    <t xml:space="preserve">- Chất liệu thép không rỉ 
* Bộ đinh nội tủy xương chày đường kính  từ 8.0 mm - 11 mm được làm từ chất liệu thép không gỉ. Chiều dài đinh từ 26 cm - 40 cm. Bước tăng 2 cm;
Đầu gần có 2 lỗ dùng vít liên khóa 4.9mm, đầu xa có 3 lỗ dùng vít liên khóa 3.9mm hoặc 4.9mm.
* Bộ đinh nội tủy xương đùi đường kính 9.0 mm - 12 mm được làm từ chất liệu thép không gỉ. Chiều dài đinh từ 34 cm - 48 cm. Bước tăng 2 cm.
Đầu gần có 3 lỗ dùng vít liên khóa 4.9mm, đầu xa có 3 lỗ dùng vít liên khóa 3.9mm hoặc 4.9mm.
Vít liên khóa 3.9mm/ 4.9mm được làm từ chất liệu thép không gỉ, đường kính 3.9mm/ 4.9mm, chiểu dài từ 18 mm - 50 mm/ 20 mm - 90 mm.
Tiêu chuẩn ISO 13485, CE, 1 CFS
</t>
  </si>
  <si>
    <t>Đinh Gamma đùi các cỡ</t>
  </si>
  <si>
    <t xml:space="preserve"> - Chất liệu thép không rỉ. Gồm:
 + 01 Đinh chốt nghiêng 130°, Ø9/ 10/ 11/ 12/ 13mm, dài 180-240mm bước tăng 20mm
 + 01 Vít chốt cổ xương đùi, kèm vít nắp Ø10.5mm, dài 70-120mm bước tăng 5mm
 + 02 Vít chốt ngang đinh chốt Ø4.8mm, dài 26-60 bước tăng 2mm, dài 60-90mm bước tăng 5mm
 + 01 Vít nắp đinh chốt dài 0/ 5/ 10/ 15mm.
- Tiêu chuẩn chất lượng ISO 13485, CE, FDA, 1 CFS</t>
  </si>
  <si>
    <t>Đinh Chanz các cỡ</t>
  </si>
  <si>
    <t xml:space="preserve"> - Chất liệu thép không rỉ.
 - Đinh Ø4.5/ 5.0 dài 150/ 175/ 200/ 225mm, ren 18/ 25/ 32/ 40mm.
 Tiêu chuẩn chất lượng ISO 13485, CE, FDA, 1 CFS</t>
  </si>
  <si>
    <t>Đinh Kirschner  các cỡ (đk 1.0 - 3.0mm) dài 310 mm, một đầu nhọn</t>
  </si>
  <si>
    <t>10cái/ Gói</t>
  </si>
  <si>
    <t>- Chất liệu thép không rỉ.
- Sử dụng đinh Ø0.8/ 0.9/ 1.0/ 1.1/ 1.2/ 1.4/ 1.5/ 1.6/ 1.8/ 2.0/ 2.2/ 2.3/ 2.5/ 3.0mm, dài 70/ 100/ 150/ 225/ 300mm.
- Tiêu chuẩn chất lượng ISO 13485, CE, FDA, 1 CFS</t>
  </si>
  <si>
    <t>Đinh Kirschner  có ren các cỡ</t>
  </si>
  <si>
    <t>10cái/ Túi</t>
  </si>
  <si>
    <t>- Chất liệu thép không rỉ 316L. 
- Đinh đường kính 1.5/ 2.0/ 2.5mm, dài 150/ 225/ 300mm
Tiêu chuẩn ISO 13485, CE, 1 CFS</t>
  </si>
  <si>
    <t>Đinh stéc-man các cỡ</t>
  </si>
  <si>
    <t>- Chất liệu thép không rỉ.
- Sử dụng đinh Ø3.0/ 3.5/ 4.0/ 4.5/ 5.0mm, dài 150/ 175/ 200/ 225mm.
Tiêu chuẩn ISO 13485, CE, 1 CFS</t>
  </si>
  <si>
    <t>Đinh đàn hồi Metaizeau các cỡ</t>
  </si>
  <si>
    <t>1 Bộ/ túi</t>
  </si>
  <si>
    <t>- Chất liệu titan. Gồm:
+ 1 Đinh đường kính 2.0/ 2.5/ 3.0/ 3.5/ 4.0mm, dài 440mm 
+ 2 Vít nắp đinh. Tiêu chuẩn ISO 13485, CE, 1 CFS</t>
  </si>
  <si>
    <t>Mũi khoan xương các cỡ (đk từ 1.0 - 4.5)</t>
  </si>
  <si>
    <t>- Đk từ 1.0 - 4.5mm,dài từ 85mm - 150mm,
- Đạt tiêu chuẩn CE, ISO
- Chất liệu thép không gỉ</t>
  </si>
  <si>
    <t>Khung cố định ngoài các loại các cỡ</t>
  </si>
  <si>
    <t>Khung cố định ngoài chữ T các cỡ</t>
  </si>
  <si>
    <t>Khung cố định ngoài chữ T gồm 2 thanh ren đường kính 8mm, 2 thanh ren đường kính 6mm, 12 khối chữ nhật, 10 bu lông, 28 đai ốc thép không rỉ. Bộ cố định ngoài Chữ T gồm 01 khung và 5 đinh răng Schanz đường kính 5.0mm và không bao gồm trợ cụ. 
- Tiêu chuẩn chất lượng ISO 13485, CE, FDA</t>
  </si>
  <si>
    <t>Khung cố định ngoài tay đầu dưới xương quay các cỡ</t>
  </si>
  <si>
    <t>Khung cố định ngoài tay-đầu dưới xương quay gồm 1 thanh trơn đường kính 6mm, 2 hệ thống cặp đinh thép không rỉ và nhôm 6061. Bộ cố định ngoài tay-đầu dưới xương quay gồm 1 khung và 4 đinh răng Schanz đường kính 3.5mm và không bao gồm trợ cụ. Đạt tiêu chuẩn ISO 13485: 2016</t>
  </si>
  <si>
    <t>Khung cố định ngoài gần khớp</t>
  </si>
  <si>
    <t>Khung cố định ngoài gần khớp gồm 1 thanh trơn cong nửa vòng, 1 thanh thẳng trơn đường kính 8mm, 1 thanh răng đường kính 6mm, 12 khối chữ nhật, 25 bu lông, 4 đai ốc thép không rỉ. Bộ cố định ngoài Gần khớp gồm 01 khung và 6 đinh răng Schanz đường kính 5.0mm và không bao gồm trợ cụ.
Đạt tiêu chuẩn ISO 13485: 2016</t>
  </si>
  <si>
    <t>Khung cố định ngoài khung chậu</t>
  </si>
  <si>
    <t>Khung cố định ngoài khung chậu gồm 2 thanh cong đường kính 8mm; 3 thanh ren đường kính 6mm dài 360mm, 380mm, 400mm; 14 khối chữ nhật; 26 bulông; 12 đai ốc thép không rỉ.  Bộ cố định ngoài khung chậu gồm 1 khung và 4 đinh răng Schanz đường kính 5.0mm và không bao gồm trợ cụ.
 Đạt tiêu chuẩn ISO 13485: 2016</t>
  </si>
  <si>
    <t>Bộ cọc ép xương ren ngược chiều</t>
  </si>
  <si>
    <t>Loại cẳng tay: Đường kínhx bước ren:M7x 1 dài 180
- Loại cẳng chân: Đường kínhx bước ren:M10x1 dài 240
- Loại đùi: Đường kínhx bước ren:M10 x 1 dài 350
- 01 bộ sản phẩm gồm: 
- 02 trục vít ren hai chiều 
- 08 vít giữ đinh 
- 08 êcu theo vít giữ đinh 
- 08 êcu tăng chỉnh 
Tiêu chuẩn: ISO 13485</t>
  </si>
  <si>
    <t>Nẹp vít kết xương loại thường sử dụng vít đk 2.0/2.7 các loại các cỡ</t>
  </si>
  <si>
    <t>Nẹp bản nhỏ các cỡ dùng vít  đk 2.0/2.7mm</t>
  </si>
  <si>
    <t>'- Chất liệu thép không rỉ 316L. 
- Nẹp nén ép vít Ø2.0mm, 4/ 5/ 6/ 7/ 8 lỗ, dài 22/ 27/ 32/ 37/ 42mm. Nẹp dày 1.0mm, rộng 5.0mm
- Nẹp nén ép nhỏ vít Ø2.7mm, 2/ 3/ 4/ 5/ 6/ 7/ 8/ 9/ 10/ 12 lỗ, dài 20/ 28/ 36/ 44/ 52/ 60/ 68/ 76/ 84/ 100mm .Nẹp dày 2.0/ 2.5mm, rộng 8.0mm.
-Tiêu chuẩn ISO 13485, CE, 1 CFS</t>
  </si>
  <si>
    <t>Nẹp chữ L dùng vít 2.0/2.7mm</t>
  </si>
  <si>
    <t>- Chất liệu thép không rỉ.
- Nẹp dày 1.0mm, rộng 5.0mm
- Sử dụng vít Ø2.0/2.7mm, nghiêng trái/ phải, 2 lỗ, dài 18mm.
Tiêu chuẩn ISO 13485, CE, 1 CFS</t>
  </si>
  <si>
    <t>Nẹp chữ T 2 lỗ dùng vít 2.0/2.7mm</t>
  </si>
  <si>
    <t>- Chất liệu thép không rỉ 316L. 
- Nẹp chữ T mini vít Ø2.0mm, 2 lỗ, dài 18mm
- Nẹp chữ T, vít Ø2.7mm, 3 lỗ, dài 32mm
- Nẹp dày 1.0mm, rộng 5.0mm
Tiêu chuẩn ISO 13485, CE, 1 CFS</t>
  </si>
  <si>
    <t>Vít xương cứng 2.0 các cỡ (6 - 20)mm</t>
  </si>
  <si>
    <t>10 cái/ túi</t>
  </si>
  <si>
    <t>Dài 6-30mm với bước tăng 2mm
Đường kính mũ vít: 4,0mm; Đường kính lõi vít: 1,5mm; Đường kính thân ren: 2,0mm
Tiêu chuẩn ISO 13485, CE, 1 CFS</t>
  </si>
  <si>
    <t>Vít xương cứng đk 2.7mm dài các cỡ (6 - 30)mm</t>
  </si>
  <si>
    <t>Dài 6-30mm với bước tăng 2mm
Đường kính mũ vít: 4,0mm; Đường kính lõi vít: 1,5mm; Đường kính thân ren: 2,7mm
Tiêu chuẩn ISO 13485, CE, 1 CFS</t>
  </si>
  <si>
    <t>Nẹp vít kết xương loại thường sử dụng vít đk 3.5 các loại các cỡ</t>
  </si>
  <si>
    <t>Nẹp bản nhỏ các cỡ dùng vít đk 3.5mm</t>
  </si>
  <si>
    <t>Nẹp bản nhỏ được làm chất liệu thép không gỉ. Độ dày 3.5 mm, rộng 11 mm, số lỗ bắt vít từ 4- 12 lỗ, chiều dài tương ứng 54.5 mm - 158.5 mm, dùng vít thường 3.5 mm. Tiêu chuẩn ISO 13485, CE, 1 CFS</t>
  </si>
  <si>
    <t>Nẹp chữ T nhỏ dùng vít 3.5mm</t>
  </si>
  <si>
    <t>- Chất liệu thép không rỉ.
- Nẹp dày 1.2mm, rộng 10.0mm
- Sử dụng vít Ø3.5mm, thẳng, 3 lỗ đầu 3/ 4/ 5/ 6/ 7/ 8 lỗ thân, dài 39/ 56/ 67/ 78/ 89/ 100mm.
Tiêu chuẩn ISO 13485, CE, 1 CFS</t>
  </si>
  <si>
    <t>Nẹp đầu dưới xương cánh tay trái, phải các cỡ</t>
  </si>
  <si>
    <t>Dày 2,5mm; rộng 10,0mm
Có 3 - 8 lỗ trái/ phải
Tiêu chuẩn ISO 13485, CE, 1 CFS</t>
  </si>
  <si>
    <t xml:space="preserve"> - Chất liệu thép không rỉ.
 - Nẹp dày 3.5mm, rộng 10.0mm. Thân nẹp có 6/ 9/ 12 lỗ.
Tiêu chuẩn ISO 13485, CE, 1 CFS</t>
  </si>
  <si>
    <t>Nẹp hình mắt xích 6 - 16 lỗ dùng vít 3.5mm</t>
  </si>
  <si>
    <t xml:space="preserve"> - Chất liệu thép không rỉ.
 - Nẹp dày 3.0mm, rộng 10.0mm. Thân nẹp có 5/ 6/ 7/ 8/ 9/ 10/ 11/ 12 lỗ, dài 58/ 70/ 82/ 94/ 106/ 118/ 130/ 142mm 
Dùng vít xương cứng 3.5mm
Tiêu chuẩn ISO 13485, CE, 1 CFS</t>
  </si>
  <si>
    <t>Nẹp lòng máng 5 - 10 lỗ dùng vít 3.5mm</t>
  </si>
  <si>
    <t>Nẹp lòng máng 1/3 được làm từ chất liệu thép không gỉ. Độ dày 1.8 mm, rộng 10 mm, số lỗ bắt vít từ 3 đến 12 lỗ, chiều dài tương ứng 39.8 mm - 147.8 mm, dùng vít thường 3.5 mm. Tiêu chuẩn ISO 13485, CE, 1 CFS</t>
  </si>
  <si>
    <t>Nẹp đầu trên xương cánh tay trái, phải các cỡ</t>
  </si>
  <si>
    <t>- Chất liệu thép không rỉ 316L.. Dày 2,0mm; đầu nẹp rộng 20,0mm; thân nẹp rộng 12,0mm
Có 8 lỗ đầu; 3-8 lỗ thân
Tiêu chuẩn ISO 13485, CE, 1 CFS</t>
  </si>
  <si>
    <t>Nẹp xương đòn trái, phải các cỡ, vít 3.5mm</t>
  </si>
  <si>
    <t>1 cái/ Túi</t>
  </si>
  <si>
    <t>- Chất liệu thép không rỉ 316L. Dày 3,0mm; rộng 10,0mm
Có 6 - 10 lỗ trái, phải
Dùng vít xương cứng 3.5mm
Tiêu chuẩn ISO 13485, CE, 1 CFS</t>
  </si>
  <si>
    <t>Vít xương cứng đk 3.5mm dài các cỡ</t>
  </si>
  <si>
    <t>12 Cái/vỉ</t>
  </si>
  <si>
    <t>- Chất liệu thép không rỉ 316L.
- Vít đường kính 3.5mm, dài 10-90mm, bước tăng 2mm, bước tăng 5mm từ 50-90mm
Tiêu chuẩn ISO 13485, CE, 1 CFS</t>
  </si>
  <si>
    <t>Nẹp vít kết xương loại thường sử dụng vít đk 4.5 các loại các cỡ</t>
  </si>
  <si>
    <t>Nẹp bản hẹp các cỡ dùng vít 4.5 mm</t>
  </si>
  <si>
    <t xml:space="preserve"> - Chất liệu thép không rỉ.
 - Nẹp dày 3.8mm, rộng 12.0mm. Thân nẹp có 5/ 6/ 7/ 8/ 9/ 10/ 11/ 12 lỗ, dài 87/ 103/ 119/ 135/ 151/ 167/ 183/ 199mm 
 Tiêu chuẩn ISO 13485, CE, 1 CFS.</t>
  </si>
  <si>
    <t>Nẹp bản rộng các cỡ dùng vít 4.5</t>
  </si>
  <si>
    <t xml:space="preserve"> - Chất liệu thép không rỉ.
 - Nẹp dày 4.8mm, rộng 16.0mm. Thân nẹp có 5/ 6/ 7/ 8/ 9/ 10/ 11/ 12/ 13/ 14/ 15/ 16 lỗ, dài 87/ 103/ 119/ 135/ 151/ 167/ 183/ 199/ 215/ 231/ 247/ 263mm 
Tiêu chuẩn ISO 13485, CE, 1 CFS.</t>
  </si>
  <si>
    <t>Nẹp chữ L/ chữ T các cỡ dùng vít 4.5mm</t>
  </si>
  <si>
    <t>Nẹp đỡ chữ T:
Dày 2,5mm; đầu nẹp rộng 34,0mm; thân nẹp rộng 16,0mm
Có 2 lỗ đầu; 3 - 8 lỗ thân
Nẹp đỡ chữ L:
Dày 2,5mm; đầu nẹp rộng 38,5mm; thân nẹp rộng 16,0mm
Có 2 lỗ đầu; 3 - 8 lỗ thân trái, phải
Dùng vít xương cứng 4.5mm, vít xương xốp 4.5mm
Tiêu chuẩn ISO 13485, CE, 1 CFS.</t>
  </si>
  <si>
    <t>Nẹp đầu dưới xương chày trái (phải) mặt trong (ngoài) các cỡ</t>
  </si>
  <si>
    <t>Dày 3,0mm; đầu nẹp rộng 18,0mm; thân nẹp rộng 13,0mm
Có 8 lỗ đầu; 5 - 13 lỗ thân
Đạt tiêu chuẩn ISO 13485
Chất liệu thép không gỉ (C: 0,03; Si: 0,37; Mn: 2,0; P: 0,045; S: 0,03: Ni: 14,27; Cr: 17,52; Fe: 62,8)</t>
  </si>
  <si>
    <t>Nẹp đầu dưới xương đùi trái, phải các cỡ</t>
  </si>
  <si>
    <t>Dày 5,0mm; đầu nẹp rộng 33,0mm; thân nẹp rộng 16,0mm
Có 8 lỗ đầu; 5 - 13 lỗ thân
Đạt tiêu chuẩn ISO 13485:2016
Chất liệu thép không gỉ (C: 0,03; Si: 0,37; Mn: 2,0; P: 0,045; S: 0,03: Ni: 14,27; Cr: 17,52; Fe: 62,8)</t>
  </si>
  <si>
    <t>Nẹp đầu trên xương đùi trái, phải các cỡ</t>
  </si>
  <si>
    <t>Dày 5,0mm; đầu nẹp rộng 26,0mm; thân nẹp rộng 16,0mm
Có 3 lỗ đầu; 5 - 13 lỗ thân
Đạt tiêu chuẩn ISO 13485:2016
Chất liệu thép không gỉ</t>
  </si>
  <si>
    <t>Nẹp nâng đỡ ngoài đầu xương chày vít Ø4.5mm, trái/ phải, các cỡ</t>
  </si>
  <si>
    <t xml:space="preserve"> - Chất liệu thép không rỉ.
 - Nẹp dày 3.8mm, rộng 14.0mm. Đầu 3 lỗ, thân nẹp có 3/ 5/ 7/ 9/ 11/ 13 lỗ, dài 87/ 118/ 149/ 181/ 210/ 240mm. Tiêu chuẩn ISO 13485, CE, 1 CFS.</t>
  </si>
  <si>
    <t>Nẹp DHS 135°, các cỡ</t>
  </si>
  <si>
    <t>Gói/1</t>
  </si>
  <si>
    <t>Có 2/3/4/5/6/7/8 lỗ
Đồng bộ với vít DHS, vít nén
Tiêu chuẩn ISO 13485, CE, 1 CFS.
Chất liệu thép không gỉ (C: 0,03; Si: 0,37; Mn: 2,0; P: 0,045; S: 0,03: Ni: 14,27; Cr: 17,52; Fe: 62,8)</t>
  </si>
  <si>
    <t>Nẹp DCS 95°, các cỡ</t>
  </si>
  <si>
    <t>Có 2/3/4/5/6/7/8 lỗ
Đồng bộ với vít DHS, vít nén
Đạt tiêu chuẩn ASTM-F543; ISO 13485:2016; CE
Chất liệu thép không gỉ (C: 0,03; Si: 0,37; Mn: 2,0; P: 0,045; S: 0,03: Ni: 14,27; Cr: 17,52; Fe: 62,8)</t>
  </si>
  <si>
    <t>Vít DHS/DCS các cỡ</t>
  </si>
  <si>
    <t>Dài 50-90mm với bước tăng 5mm
Đồng bộ với nẹp DHS/DCS
Tiêu chuẩn ISO 13485, CE, 1 CFS.
Chất liệu thép không gỉ (C: 0,03; Si: 0,37; Mn: 2,0; P: 0,045; S: 0,03: Ni: 14,27; Cr: 17,52; Fe: 62,8)</t>
  </si>
  <si>
    <t xml:space="preserve">Vít nén DHS/DCS </t>
  </si>
  <si>
    <t>Dài 28mm
Đồng bộ với nẹp DHS/DCS
Tiêu chuẩn ISO 13485, CE, 1 CFS.
Chất liệu thép không gỉ (C: 0,03; Si: 0,37; Mn: 2,0; P: 0,045; S: 0,03: Ni: 14,27; Cr: 17,52; Fe: 62,8)</t>
  </si>
  <si>
    <t>Vít xương cứng đk 4.5mm dài các cỡ</t>
  </si>
  <si>
    <t>- Chất liệu thép không rỉ 316L.
- Vít đường kính 4.5mm, dài 12-100mm, bước tăng 2mm
- Đường kính mũ vít 8.0mm, đường kính lõi vít 3.5mm, lỗ vặn vít lục giác 3.5mm
Đạt tiêu chuẩn ISO; CE; FDA</t>
  </si>
  <si>
    <t>Vít xương xốp các loại, các cỡ</t>
  </si>
  <si>
    <t>Vít xương xốp đk 4.0mm dài các cỡ</t>
  </si>
  <si>
    <t>Vít xương xốp đk 4,0 được làm từ chất liệu thép không gỉ.
-Dài 14-50mm với bước tăng 2mm; 55-60mm với bước tăng 5mm, ren bán phần/toàn phần.
Tiêu chuẩn ISO 13485, CE, 1 CFS</t>
  </si>
  <si>
    <t>Vít xốp mắt cá Ø4.5mm, các cỡ</t>
  </si>
  <si>
    <t>Dài từ 25 - 80mm, ren bán phần
Đường kính mũ: 8,0mm; đường kính lõi: 3,5mm; đường kính thân vít: 4,5mm
Tiêu chuẩn ISO 13485, CE, 1 CFS.
Chất liệu thép không gỉ (C: 0,03; Si: 0,37; Mn: 2,0; P: 0,045; S: 0,03: Ni: 14,27; Cr: 17,52; Fe: 62,8)</t>
  </si>
  <si>
    <t>Vít xương xốp ren 16.0 mm/ ren 32.0 mm ,  Ø6.5 mm các cỡ</t>
  </si>
  <si>
    <t>5 cái/ túi</t>
  </si>
  <si>
    <t>Vít xương xốp ren 16mm/ 32mm đường kính 6.5 mm được làm từ chất liệu thép không gỉ. Đường kính mũ vít 8.0mm với độ cao 4.4 mm, đầu lục giác vặn vít đường kính 3.5mm, sâu 2.8 mm. Độ rộng thân vít không gồm phần ren 3.5mm, gồm cả ren 6.5mm, chiều dài từ 25 mm/ 40mm - 120 mm, bước tăng 5 mm. 
Tiêu chuẩn ISO 13485, CE, 1 CFS</t>
  </si>
  <si>
    <r>
      <t xml:space="preserve">Vít xương xốp </t>
    </r>
    <r>
      <rPr>
        <b/>
        <sz val="14"/>
        <color theme="1"/>
        <rFont val="Times New Roman"/>
        <family val="1"/>
      </rPr>
      <t>rỗng nòng</t>
    </r>
    <r>
      <rPr>
        <sz val="14"/>
        <color theme="1"/>
        <rFont val="Times New Roman"/>
        <family val="1"/>
      </rPr>
      <t xml:space="preserve"> ren 16.0 mm/ 32.0 mm  Ø6.5/ Ø7.0mm các cỡ, </t>
    </r>
  </si>
  <si>
    <t>Vít xương xốp rỗng nòng ren 32.0 mm đường kính 6.5 mm được làm từ chất liệu thép không gỉ. Đường kính mũ vít 8.0mm với độ cao 4.4 mm, đầu lục giác vặn vít đường kính 3.5mm, sâu 2.8 mm. Độ rộng thân vít không gồm phần ren 3.9mm, gồm cả ren 6.5mm, đường kính nòng rỗng 2.3mm, chiều dài từ 40 mm - 120 mm, bước tăng 5 mm.
Tiêu chuẩn ISO 13485, CE, 1 CFS</t>
  </si>
  <si>
    <t>Nhóm đinh, nẹp vít kết xương loại khóa dùng vít khóa đk 3.5 các loại</t>
  </si>
  <si>
    <t>Bộ nẹp khóa bản nhỏ các cỡ dùng vít khóa đk 3.5mm</t>
  </si>
  <si>
    <t>1 bộ (1 nẹp + 10 vít khóa 3.5)</t>
  </si>
  <si>
    <t>1 Bộ gồm:
 + Nẹp khóa bản nhỏ được làm từ chất liệu thép không gỉ. Nẹp dày 3.5mm, rộng 11mm, số lỗ bắt vít kết hợp trên thân nẹp từ 4 đến 12 lỗ, khoảng cách tâm 2 lỗ liên tiếp là 13.5 mm,  chiều dài tương ứng theo số lỗ từ 61mm-169mm, kết hợp vít khóa 3.5mm và vít thường 3.5mm giúp linh hoạt cho việc lựa chọn vít. 
+ 10 vít 'đường kính vít 3.5mm; dài từ 10-60mm. Cổ mũ vít có ren. 
Chất liệu thép không gỉ. Sử dụng đồng bộ với nẹp khóa dùng vít khóa 3.5mm.
Tiêu chuẩn ISO 13485, CE, 2 CFS</t>
  </si>
  <si>
    <t>Nẹp khóa bản nhỏ các cỡ dùng vít khóa đk 3.5mm</t>
  </si>
  <si>
    <t>Nẹp khóa bản nhỏ được làm từ chất liệu thép không gỉ. Nẹp dày 3.5mm, rộng 11mm, số lỗ bắt vít kết hợp trên thân nẹp từ 4 đến 12 lỗ, khoảng cách tâm 2 lỗ liên tiếp là 13.5 mm,  chiều dài tương ứng theo số lỗ từ 61mm-169mm, kết hợp vít khóa 3.5mm và vít thường 3.5mm giúp linh hoạt cho việc lựa chọn vít. Trên nẹp có thêm 2 lỗ nhỏ đường kính 1.5mm cho đinh kisner để cố định nẹp. Tiêu chuẩn ISO 13485, CE, 2 CFS</t>
  </si>
  <si>
    <t>Vít khóa đk 3.5mm dài các cỡ (10 - 60mm)</t>
  </si>
  <si>
    <t>Đường kính vít 3.5mm; dài từ 10-60mm. Cổ mũ vít có ren. 
Chất liệu thép không gỉ. Sử dụng đồng bộ với nẹp khóa dùng vít khóa 3.5mm.
Tiêu chuẩn ISO 13485, CE, 2 CFS</t>
  </si>
  <si>
    <t>Bộ nẹp khóa chữ T nhỏ  dùng vít khóa 3.5 các loại, các cỡ</t>
  </si>
  <si>
    <t>1 Bộ gồm:
 + 01 Nẹp Chất liệu thép không rỉ.
 - Nẹp thẳng, đầu nẹp có 3 lỗ tròn dùng vít khóa Ø3.5mm, thân nẹp có 3/ 4/ 5/ 6 lỗ kép dùng vít khóa Ø3.5mm hoặc vít vỏ xương Ø3.5mm, dài 50/ 56/ 67/ 78mm
 - Nẹp nghiêng trái/ phải, đầu nẹp có 3 lỗ tròn dùng vít khóa Ø3.5mm, thân nẹp có 3/ 4/ 5/ 6 lỗ kép dùng vít khóa Ø3.5mm hoặc vít vỏ xương Ø3.5mm, dài 52/ 63/ 74/ 85mm
+ 10 vít đường kính vít 3.5mm; dài từ 10-60mm. Cổ mũ vít có ren. 
Chất liệu thép không gỉ. Sử dụng đồng bộ với nẹp khóa dùng vít khóa 3.5mm.
Tiêu chuẩn ISO 13485, CE, 1 CFS</t>
  </si>
  <si>
    <t>Nẹp khóa chữ T nhỏ  dùng vít khóa 3.5 các loại, các cỡ</t>
  </si>
  <si>
    <r>
      <t xml:space="preserve"> - Chất liệu thép không rỉ.
 - Nẹp thẳng, đầu nẹp có 3 lỗ tròn dùng vít khóa Ø3.5mm, thân nẹp có 3/ 4/ 5/ 6 lỗ kép dùng vít khóa Ø3.5mm hoặc vít vỏ xương Ø3.5mm, dài 50/ 56/ 67/ 78mm
 - Nẹp nghiêng trái/ phải, đầu nẹp có 3 lỗ tròn dùng vít khóa Ø3.5mm, thân nẹp có 3/ 4/ 5/ 6 lỗ kép dùng vít khóa Ø3.5mm hoặc vít vỏ xương Ø3.5mm, dài 52/ 63/ 74/ 85mm. Tiêu chuẩn ISO 13485, CE, 1 CFS</t>
    </r>
    <r>
      <rPr>
        <b/>
        <sz val="14"/>
        <color theme="1"/>
        <rFont val="Times New Roman"/>
        <family val="1"/>
      </rPr>
      <t>.</t>
    </r>
  </si>
  <si>
    <t>Đường kính vít 3.5mm; dài từ 10-60mm. Cổ mũ vít có ren. 
Chất liệu thép không gỉ. Sử dụng đồng bộ với nẹp khóa dùng vít khóa 3.5mm.
Tiêu chuẩn ISO 13485, CE, 1 CFS</t>
  </si>
  <si>
    <t>Bộ nẹp khóa đầu dưới xương cánh tay chữ Y trái phải dùng vít khóa đk 3.5 các cỡ</t>
  </si>
  <si>
    <t>1 Bộ gồm:
 + 01 Nẹp Dày 2,5mm
Có 3/4/5/6/7/8 lỗ trái, phải
+ 10 vít đường kính vít 3.5mm; dài từ 10-60mm. Cổ mũ vít có ren. 
Chất liệu thép không gỉ. Sử dụng đồng bộ với nẹp khóa dùng vít khóa 3.5mm.
Đạt tiêu chuẩn ISO; CE</t>
  </si>
  <si>
    <t>Nẹp khóa đầu dưới xương cánh tay chữ Y trái phải dùng vít khóa đk 3.5 các cỡ</t>
  </si>
  <si>
    <t xml:space="preserve">- Nẹp khóa đầu dưới xương cánh tay chữ Y:  nẹp dày: 3mm; rộng 12mm và 56.4mm; khoảng cách lỗ 15mm; Số lỗ trên thân nẹp: từ 3 đến 8 lỗ trái / phải; tương ứng với chiều dài từ 91.4/106.4/121.4/136.4/151.4/166.4mm
 Dùng vít khóa đk 3.5mm
- Tương thích trợ cụ đồng bộ vít
- Đạt chất lượng ISO 13485 và EC; chất liệu thép không gỉ, tiêu chuẩn ASTM F138 2008 UNS S31673 (62.8% Fe; 17.52% Cr; 14.27% Ni). </t>
  </si>
  <si>
    <t>Bộ Nẹp khóa đầu dưới xương cánh tay, sau ngoài vít Ø2.7/3.5mm, có tay đỡ, trái/ phải, các cỡ</t>
  </si>
  <si>
    <t>1 bộ (1 nẹp + 10 vít khóa 2.7/3.5)</t>
  </si>
  <si>
    <t>1 Bộ gồm:
 + 01 Nẹp Chất liệu thép không rỉ.
 - Đầu nẹp có 3 lỗ tròn dùng vít khóa Ø2.7mm, thân nẹp có 3/ 5/ 7/ 9/ 14 lỗ kép dùng vít khóa Ø3.5mm hoặc vít vỏ xương Ø3.5mm, dài 59/ 84/ 110/ 136/ 201mm.
+ 03 Vít khóa 2.7 dài từ 6-40mm. Cổ mũ vít có ren, chất liệu thép không gỉ.
+ 07 vít khóa đk 3.5mm; dài từ 10-60mm. Cổ mũ vít có ren. 
Chất liệu thép không gỉ. Sử dụng đồng bộ với nẹp khóa dùng vít khóa 3.5mm.
Đạt tiêu chuẩn ISO; CE; 1 CFS</t>
  </si>
  <si>
    <t>Nẹp khóa đầu dưới xương cánh tay, phía trong vít Ø2.7/3.5mm, trái/ phải, các cỡ</t>
  </si>
  <si>
    <t>' - Chất liệu thép không rỉ.
 - Đầu nẹp có 3 lỗ tròn dùng vít khóa Ø2.7mm, thân nẹp có 3/ 5/ 7/ 9/ 14 lỗ kép dùng vít khóa Ø3.5mm hoặc vít vỏ xương Ø3.5mm, dài 59/ 84/ 110/ 136/ 201mm</t>
  </si>
  <si>
    <t>Vít khóa đk 2.7mm dài các cỡ (6 - 40mm)</t>
  </si>
  <si>
    <t>5 cái/ Túi</t>
  </si>
  <si>
    <t>Đường kính vít 2.7mm, dài từ 6-40mm. Cổ mũ vít có ren, chất liệu thép không gỉ. Sử dụng đồng bộ với nẹp khóa dùng vít khóa 2.7mm. Tiêu chuẩn ISO 13485, CE, 1 CFS</t>
  </si>
  <si>
    <t>Nẹp khóa đầu dưới xương chày trái, phải các cỡ</t>
  </si>
  <si>
    <t>1 bộ (1 nẹp + 10 vít khóa 3,5)</t>
  </si>
  <si>
    <t>1 Bộ gồm:
 + Nẹp khóa đầu dưới xương chày trái, phải các cỡ  được làm từ chất liệu thép không gỉ. Số lỗ trên thân nẹp: 6, 8, 10, 12, 14 lỗ trái/ phải; tương ứng với chiều dài từ 137.9/161.9/185.9/209.9/233.9mm dùng vít đk 3.5/4.0mm
+ 10 vít Đường kính vít 3.5mm; dài từ 10-60mm. Cổ mũ vít có ren. 
Chất liệu thép không gỉ. Sử dụng đồng bộ với nẹp khóa dùng vít khóa 3.5mm.
Tiêu chuẩn ISO 13485, CE, 2 CFS</t>
  </si>
  <si>
    <t>-Nẹp khóa đầu dưới xương chày trái, phải các cỡ  được làm từ chất liệu thép không gỉ. Số lỗ trên thân nẹp: 6, 8, 10, 12, 14 lỗ trái/ phải; tương ứng với chiều dài từ 137.9/161.9/185.9/209.9/233.9mm
 dùng vít đk 3.5/4.0mm
Tiêu chuẩn ISO 13485, CE, 2 CFS</t>
  </si>
  <si>
    <t>Đường kính vít 3.5mm; dài từ 10-60mm. Cổ mũ vít có ren. 
Chất liệu thép không gỉ. Sử dụng đồng bộ với nẹp khóa dùng vít khóa 3.5mm.
Tiêu chuẩn ISO 13485, CE.</t>
  </si>
  <si>
    <t xml:space="preserve">Bộ nẹp khóa đầu trên xương cánh tay dùng vít khóa đk 3.5 các cỡ </t>
  </si>
  <si>
    <t>1 Bộ gồm:
 + 01 'Nẹp khóa đầu trên xương cánh tay được làm từ chất liệu thép không gỉ, rộng 11.8 mm, số lỗ bắt vít từ 2 đến 12 lỗ,  đầu nẹp có 4 lỗ, sử dụng vít khóa 3.5 mm. 
+ 10 vít Đường kính vít 3.5mm; dài từ 10-60mm. Cổ mũ vít có ren. 
Chất liệu thép không gỉ. Sử dụng đồng bộ với nẹp khóa dùng vít khóa 3.5mm.
Tiêu chuẩn ISO 13485, CE, 2 CFS</t>
  </si>
  <si>
    <t xml:space="preserve">Nẹp khóa đầu trên xương cánh tay dùng vít khóa đk 3.5 các cỡ </t>
  </si>
  <si>
    <t>Nẹp khóa đầu trên xương cánh tay được làm từ chất liệu thép không gỉ, rộng 11.8 mm, số lỗ bắt vít từ 2 đến 12 lỗ,  đầu nẹp có 4 lỗ, sử dụng vít khóa 3.5 mm. Tiêu chuẩn ISO 13485, CE, 2 CFS</t>
  </si>
  <si>
    <t xml:space="preserve">Nẹp khóa mắt xích các cỡ </t>
  </si>
  <si>
    <t>1 bộ (1 nẹp + 8 vít khóa 3.5)</t>
  </si>
  <si>
    <t>1 Bộ gồm:
 + 01 'Nẹp khóa mắt xích được làm từ chất liệu thép không gỉ, số lỗ bắt vít từ 4 đến 25 lỗ, kết hợp vít khóa 3.5mm và vít thường 3.5mm giúp linh hoạt cho việc lựa chọn vít. Trên nẹp có thêm 2 lỗ nhỏ đường kính 2.2mm cho đinh kisner để cố định nẹp.
+ 8 vít Đường kính vít 3.5mm; dài từ 10-60mm. Cổ mũ vít có ren. 
Chất liệu thép không gỉ. Sử dụng đồng bộ với nẹp khóa dùng vít khóa 3.5mm.
Tiêu chuẩn ISO 13485, CE, 2 CFS</t>
  </si>
  <si>
    <t>Nẹp khóa mắt xích được làm từ chất liệu thép không gỉ, số lỗ bắt vít từ 4 đến 25 lỗ, kết hợp vít khóa 3.5mm và vít thường 3.5mm giúp linh hoạt cho việc lựa chọn vít. Trên nẹp có thêm 2 lỗ nhỏ đường kính 2.2mm cho đinh kisner để cố định nẹp.Tiêu chuẩn ISO 13485, CE, 2 CFS</t>
  </si>
  <si>
    <t>Bộ nẹp khóa móc xương đòn trái, phải dùng vít khóa đk 3.5 các cỡ</t>
  </si>
  <si>
    <t>1 bộ (1 nẹp + 6 vít khóa 3.5)</t>
  </si>
  <si>
    <t xml:space="preserve">1 Bộ gồm:
 + 01 Nẹp dày: 3.0mm; rộng 15.8mm và 9.8mm; khoảng cách lỗ 11.7mm
- Số lỗ trên thân nẹp: 4, 5, 6, 7 lỗ trái / phải; dài từ 63mm đến 97mm
Tiêu chuẩn ISO 13485, CE, 2 CFS
+ 5 vít Đường kính vít 3.5mm; dài từ 10-60mm. Cổ mũ vít có ren. 
Chất liệu thép không gỉ. Sử dụng đồng bộ với nẹp khóa dùng vít khóa 3.5mm.
Đạt tiêu chuẩn ISO; CE
</t>
  </si>
  <si>
    <t>Nẹp khóa móc xương đòn trái, phải các cỡ</t>
  </si>
  <si>
    <t>- Nẹp dày: 3.0mm; rộng 15.8mm và 9.8mm; khoảng cách lỗ 11.7mm
- Số lỗ trên thân nẹp: 4, 5, 6, 7 lỗ trái / phải; dài từ 63mm đến 97mm
Tiêu chuẩn ISO 13485, CE, 2 CFS</t>
  </si>
  <si>
    <t xml:space="preserve">Bộ nẹp khóa xương đòn trái, phải các cỡ </t>
  </si>
  <si>
    <t>1 bộ (1 nẹp + 7 vít khóa 3.5)</t>
  </si>
  <si>
    <t>1 Bộ gồm:
 + 01 'Nẹp khóa xương đòn trái/ phải được làm từ chất liệu thép không gỉ,  số lỗ bắt vít từ 6 đến 8 lỗ, kết hợp vít khóa 3.5mm, vít khóa xương xốp 3.5mm và vít thường 3.5mm giúp linh hoạt cho việc lựa chọn vít. 
+ 7 vít đường kính vít 3.5mm; dài từ 10-60mm. Cổ mũ vít có ren. 
Chất liệu thép không gỉ. Sử dụng đồng bộTiêu chuẩn ISO 13485, CE, 2 CFSĐạt tiêu chuẩn ISO; CE</t>
  </si>
  <si>
    <t xml:space="preserve">Nẹp khóa xương đòn trái, phải dùng vít khóa đk 3.5 các cỡ </t>
  </si>
  <si>
    <t>Nẹp khóa xương đòn trái/ phải được làm từ chất liệu thép không gỉ,  số lỗ bắt vít từ 6 đến 8 lỗ, kết hợp vít khóa 3.5mm, vít khóa xương xốp 3.5mm và vít thường 3.5mm giúp linh hoạt cho việc lựa chọn vít. Tiêu chuẩn ISO 13485, CE, 2 CFS</t>
  </si>
  <si>
    <t>Bộ nẹp khóa xương gót, mắt cá chân, các cỡ,  dùng vít đk 3.5/4.0mm</t>
  </si>
  <si>
    <t>1 Bộ gồm:
 + 01 Nẹp  dày: 1.5mm
Số1, nẹp dày: 1.5mm; rộng 20.7mm và 41.7mm; dài 62.6mm
Số2, nẹp dày: 1.5mm; rộng 20.2mm và  38.1mm; dài 60.5mm
Số 3, nẹp dày: 1.5mm; rộng 14.9mm và  26.6mm; dài 45.7mm
Số 4, nẹp dày: 1.5mm; rộng 19.1mm và  30.2mm; dài 65.6mm
số 5, nẹp dày: 1.5mm; rộng 15.5mm và  25.5mm; dài 59.1mm
 Dùng vít đk 3.5/4.0mm
+ 8 vít 'Đường kính vít 3.5mm; dài từ 10-60mm. Cổ mũ vít có ren. 
Chất liệu thép không gỉ. Sử dụng đồng bộ với nẹp khóa dùng vít khóa 3.5mm.
 Tiêu chuẩn ISO 13485, CE, 2 CFS</t>
  </si>
  <si>
    <t>Nẹp khóa xương gót, mắt cá chân, các cỡ,  dùng vít đk 3.5/4.0mm</t>
  </si>
  <si>
    <t>Nẹp dày: 1.5mm
Số1, nẹp dày: 1.5mm; rộng 20.7mm và 41.7mm; dài 62.6mm
Số2, nẹp dày: 1.5mm; rộng 20.2mm và  38.1mm; dài 60.5mm
Số 3, nẹp dày: 1.5mm; rộng 14.9mm và  26.6mm; dài 45.7mm
Số 4, nẹp dày: 1.5mm; rộng 19.1mm và  30.2mm; dài 65.6mm
số 5, nẹp dày: 1.5mm; rộng 15.5mm và  25.5mm; dài 59.1mm
 Dùng vít đk 3.5/4.0mm
- Tương thích trợ cụ đồng bộ vít
- Đạt tiêu chuẩn ISO; CE</t>
  </si>
  <si>
    <t>Bộ nẹp khóa xương gót trái, phải các cỡ,  dùng vít đk 3.5/4.0mm</t>
  </si>
  <si>
    <t>1 Bộ gồm:
 + 01 Nẹp - Chất liệu thép không rỉ.
 - Thân nẹp có 14 lỗ kép dùng vít khóa Ø3.5mm hoặc vít vỏ xương Ø3.5mm, dài 69/ 76mm
+ 8 đvít ường kính vít 3.5mm; dài từ 10-60mm. Cổ mũ vít có ren. 
Chất liệu thép không gỉ. Sử dụng đồng bộ với nẹp khóa dùng vít khóa 3.5mm.
Tiêu chuẩn ISO 13485, CE, 1 CFS</t>
  </si>
  <si>
    <t>Nẹp khóa xương gót trái, phải các cỡ,  dùng vít đk 3.5/4.0mm</t>
  </si>
  <si>
    <t>- Chất liệu thép không rỉ.
 - Thân nẹp có 14 lỗ kép dùng vít khóa Ø3.5mm hoặc vít vỏ xương Ø3.5mm, dài 69/ 76mm
 Tiêu chuẩn ISO 13485, CE, 1 CFS</t>
  </si>
  <si>
    <t>Nhóm đinh, nẹp vít kết xương loại khóa dùng vít khóa đk 4.5/5.0 các loại</t>
  </si>
  <si>
    <t xml:space="preserve">Bộ nẹp khóa bản hẹp dùng vít khóa đk 4.5/5.0mm </t>
  </si>
  <si>
    <t>1 bộ (1 nẹp + 10 vít khóa 4.5/5.0)</t>
  </si>
  <si>
    <t>1 Bộ gồm:
 +01 Nẹp khóa bản hẹp được làm từ chất liệu thép không gỉ. Nẹp dày 4.5mm, rộng 14mm, số lỗ bắt vít kết hợp trên thân nẹp từ 4 đến 20 lỗ, khoảng cách tâm 2 lỗ liên tiếp là 18 mm,  chiều dài tương ứng theo số lỗ từ 79.5mm-367.5mm, kết hợp vít khóa 5.0mm và vít thường 4.5mm giúp linh hoạt cho việc lựa chọn vít. Trên nẹp có thêm 2 lỗ nhỏ đường kính 2.0mm cho đinh kisner để cố định nẹp. 
+ 10 vít đường kính vít 5.0mm; dài từ  16-90mm. Cổ mũ vít có ren. 
Chất liệu thép không gỉ.
Sử dụng đồng bộ với nẹp khóa dùng vít khóa 5.0mm.
Tiêu chuẩn ISO 13485, CE, 1 CFS</t>
  </si>
  <si>
    <t xml:space="preserve">Nẹp khóa bản hẹp dùng vít khóa đk 4.5/5.0mm </t>
  </si>
  <si>
    <t>Nẹp khóa bản hẹp được làm từ chất liệu thép không gỉ. Nẹp dày 4.5mm, rộng 14mm, số lỗ bắt vít kết hợp trên thân nẹp từ 4 đến 20 lỗ, khoảng cách tâm 2 lỗ liên tiếp là 18 mm,  chiều dài tương ứng theo số lỗ từ 79.5mm-367.5mm, kết hợp vít khóa 5.0mm và vít thường 4.5mm giúp linh hoạt cho việc lựa chọn vít. Trên nẹp có thêm 2 lỗ nhỏ đường kính 2.0mm cho đinh kisner để cố định nẹp. 
Tiêu chuẩn ISO 13485, CE, 2 CFS</t>
  </si>
  <si>
    <t>Vít khóa đk 5.0mm dài các cỡ (16 - 90mm)</t>
  </si>
  <si>
    <t>Đường kính vít 5.0mm; dài từ  16-90mm. Cổ mũ vít có ren. 
Chất liệu thép không gỉ.
Sử dụng đồng bộ với nẹp khóa dùng vít khóa 5.0mm.
Tiêu chuẩn ISO 13485, CE, 2 CFS</t>
  </si>
  <si>
    <t xml:space="preserve">Bộ nẹp khóa bản rộng dùng vít khóa đk 4.5/5.0mm </t>
  </si>
  <si>
    <t>1 Bộ gồm:
 + 01 Nẹp khóa bản rộng được làm từ chất liệu thép không gỉ. Thân nẹp có 6, 8, 10, 12, 14 lỗ.
+ 10 vít đường kính vít 5.0mm; dài từ  16-90mm. Cổ mũ vít có ren. 
Chất liệu thép không gỉ.
Sử dụng đồng bộ với nẹp khóa dùng vít khóa 5.0mm.
Tiêu chuẩn ISO 13485, CE, 2 CFS</t>
  </si>
  <si>
    <t xml:space="preserve">Nẹp khóa bản rộng dùng vít khóa đk 4.5/5.0mm </t>
  </si>
  <si>
    <t>Nẹp khóa bản rộng được làm từ chất liệu thép không gỉ. Nẹp dày 5.2mm, rộng 17.5mm, số lỗ bắt vít kết hợp trên thân nẹp từ 5 đến 22 lỗ, khoảng cách tâm 2 lỗ liên tiếp là 18 mm, chiều dài tương ứng theo số lỗ từ 100mm-406mm, kết hợp vít khóa 5.0mm và vít thường 4.5mm giúp linh hoạt cho việc lựa chọn vít. Trên nẹp có thêm 2 lỗ nhỏ đường kính 2.0mm cho đinh kisner để cố định nẹp. Trên nẹp thể hiện rõ kí hiệu mã sản phẩm, số lỗ, nguyên vật liệu và tiêu chuẩn CE; có trợ cụ tương thích.
Tiêu chuẩn ISO 13485, CE, 2 CFS</t>
  </si>
  <si>
    <t>Bộ nẹp khóa  chữ L/ chữ T, vít khóa đk 4.5/5.0mm, các cỡ</t>
  </si>
  <si>
    <t>1 Bộ gồm:
 + 01 Nẹp Chất liệu thép không rỉ.
 - Đầu nẹp có 2 lỗ tròn dùng vít khóa Ø5.0mm, 
 - Nẹp chữ L, thân nẹp có 3/ 4/ 5/ 6/ 7/ 8/ 9/ 10/ 12 lỗ kép dùng vít khóa Ø5.0mm hoặc vít vỏ xương Ø4.5mm, dài 72/ 88/ 104/ 120/ 136/ 152/ 168/ 184/ 216mm
 - Nẹp chữ T, thân nẹp có 4/ 5/ 6/ 7/ 8/ 9/ 10/ 12 lỗ kép dùng vít khóa Ø5.0mm hoặc vít vỏ xương Ø4.5mm, dài 80/ 96/ 112/ 128/ 144/ 160/ 176/ 208mm
+ 10 vít đường kính vít 5.0mm; dài từ  16-90mm. Cổ mũ vít có ren. 
Chất liệu thép không gỉ.
Sử dụng đồng bộ với nẹp khóa dùng vít khóa 5.0mm.
Tiêu chuẩn ISO 13485, CE, 1 CFS</t>
  </si>
  <si>
    <t>Nẹp khóa  chữ L/ chữ T, vít khóa đk 4.5/5.0mm, các cỡ</t>
  </si>
  <si>
    <t xml:space="preserve"> - Chất liệu thép không rỉ.
 - Đầu nẹp có 2 lỗ tròn dùng vít khóa Ø5.0mm, 
 - Nẹp chữ L, thân nẹp có 3/ 4/ 5/ 6/ 7/ 8/ 9/ 10/ 12 lỗ kép dùng vít khóa Ø5.0mm hoặc vít vỏ xương Ø4.5mm, dài 72/ 88/ 104/ 120/ 136/ 152/ 168/ 184/ 216mm
 - Nẹp chữ T, thân nẹp có 4/ 5/ 6/ 7/ 8/ 9/ 10/ 12 lỗ kép dùng vít khóa Ø5.0mm hoặc vít vỏ xương Ø4.5mm, dài 80/ 96/ 112/ 128/ 144/ 160/ 176/ 208mm.
Tiêu chuẩn ISO 13485, CE, 2 CFS</t>
  </si>
  <si>
    <t xml:space="preserve">Bộ nẹp khóa đầu dưới xương đùi trái, phải dùng vít khóa đk 5.0 các cỡ </t>
  </si>
  <si>
    <t>1 Bộ gồm:
 +Nẹp khóa đầu dưới xương đùi trái, phải được làm từ chất liệu thép không gỉ, đ số lỗ bắt vít kết hợp trên thân nẹp từ 3 đến 16 lỗ, đầu nẹp có 7 lỗ khóa tròn dùng vít khóa xốp 5.0mm, sử dụng kết hợp vít khóa 5.0mm và vít thường 4.5mm giúp linh hoạt cho việc lựa chọn vít. Trên nẹp có thêm các lỗ nhỏ trên thân nẹp đường kính 2.2mm cho đinh kisner để cố định nẹp.
Tiêu chuẩn ISO 13485, CE, 2 CFS
+ 10 vít đường kính vít 5.0mm; dài từ  16-90mm. Cổ mũ vít có ren. 
Chất liệu thép không gỉ.
Sử dụng đồng bộ với nẹp khóa dùng vít khóa 5.0mm.
Đạt tiêu chuẩn ISO; CE</t>
  </si>
  <si>
    <t xml:space="preserve">Nẹp khóa đầu dưới xương đùi trái, phải dùng vít khóa đk 5.0 các cỡ </t>
  </si>
  <si>
    <t>Nẹp khóa đầu dưới xương đùi trái, phải được làm từ chất liệu thép không gỉ, đ số lỗ bắt vít kết hợp trên thân nẹp từ 3 đến 16 lỗ, đầu nẹp có 7 lỗ khóa tròn dùng vít khóa xốp 5.0mm, sử dụng kết hợp vít khóa 5.0mm và vít thường 4.5mm giúp linh hoạt cho việc lựa chọn vít. Trên nẹp có thêm các lỗ nhỏ trên thân nẹp đường kính 2.2mm cho đinh kisner để cố định nẹp.
Tiêu chuẩn ISO 13485, CE, 2 CFS</t>
  </si>
  <si>
    <t>Bộ nẹp khóa đầu trên xương chày trái/phải dùng vít khóa đk 5.0 các cỡ</t>
  </si>
  <si>
    <t>1 Bộ gồm:
 + Nẹp khóa đầu trên xương chày trái, phải được làm từ chất liệu thép không gỉ' có 3/5/7/9/11/13 lỗ trái, phải..
+ 10 vít Đường kính vít 5.0mm; dài từ  16-90mm. Cổ mũ vít có ren. 
Chất liệu thép không gỉ.
Sử dụng đồng bộ với nẹp khóa dùng vít khóa 5.0mm.
Tiêu chuẩn ISO 13485, CE, 2 CFS</t>
  </si>
  <si>
    <t>Nẹp khóa đầu trên xương chày trái/phải dùng vít khóa đk 5.0 các cỡ</t>
  </si>
  <si>
    <t>Nẹp khóa đầu trên xương chày trái, phải được làm từ chất liệu thép không gỉ' có 3/5/7/9/11/13 lỗ trái, phải..
Tiêu chuẩn ISO 13485, CE, 2 CFS</t>
  </si>
  <si>
    <t>Bộ nẹp khóa đầu trên xương đùi trái, phải dùng vít khóa đk 5.0 các cỡ</t>
  </si>
  <si>
    <t>1 Bộ gồm:
 + 01 Nẹp Dày 5,0mm; rộng 17,6mm
Có 3/5/7/9/11/13 lỗ trái, phải
Chất liệu thép không gỉ 
+ 10 vít Đường kính vít 5.0mm; dài từ  16-90mm. Cổ mũ vít có ren. 
Chất liệu thép không gỉ.
Sử dụng đồng bộ với nẹp khóa dùng vít khóa 5.0mm.
Tiêu chuẩn ISO 13485, CE, 2 CFS</t>
  </si>
  <si>
    <t>Nẹp khóa đầu trên xương đùi trái, phải dùng vít khóa đk 5.0 các cỡ</t>
  </si>
  <si>
    <t>Nẹp khóa đầu trên xương đùi trái, phải được làm từ chất liệu thép không gỉ.
Có 3/5/7/9/11/13 lỗ trái, phải
Tiêu chuẩn ISO 13485, CE, 2 CFS</t>
  </si>
  <si>
    <t>Bộ Nẹp khóa đầu trên xương đùi trái, phải dùng vít khóa đk 5.0,6.5,7.3/7.5 các cỡ</t>
  </si>
  <si>
    <t>1 bộ (1 nẹp + 10 vít khóa 4.5/5.0/6.5,7.3/7.5)</t>
  </si>
  <si>
    <t>1 Bộ gồm:
 * 01 Nẹp khóa đầu trên xương đùi trái/phải được làm từ chất liệu thép không gỉ, độ dày 6.0 mm, rộng 19mm, số lỗ bắt vít kết hợp trên thân nẹp từ 2 đến 15 lỗ, chiều dài nẹp từ 138.3mm-372.3 mm, sử dụng kết hợp vít khóa 5.0/6,5mm và vít thường 4.5mm giúp linh hoạt cho việc lựa chọn vít.Đầu nẹp có 2 lỗ vít dùng vít khóa rỗng nòng 7.3/7,5 mm. Trên nẹp thể hiện rõ kí hiệu mã sản phẩm, số lỗ, nguyên vật liệu và tiêu chuẩn CE; có trợ cụ tương thích
* 08 vít Đường kính vít  vít khóa 5.0/6,5mm ; dài từ  16-90mm. Cổ mũ vít có ren. 
Chất liệu thép không gỉ.
* 2 vít khóa rỗng nòng 7.3/7,5 mm; dài từ 30-100mm.Tiêu chuẩn ISO 13485, CE, 2 CFS</t>
  </si>
  <si>
    <t>Nẹp khóa đầu trên xương đùi trái, phải dùng vít khóa đk 5.0,6.5,7.3/7.5 các cỡ</t>
  </si>
  <si>
    <r>
      <t xml:space="preserve">Nẹp khóa đầu trên xương đùi trái/phải được làm từ chất liệu thép không gỉ, độ dày 6.0 mm, rộng 19mm, số lỗ bắt vít kết hợp trên thân nẹp từ 2 đến 15 lỗ, chiều dài nẹp từ 138.3mm-372.3 mm, sử dụng kết hợp </t>
    </r>
    <r>
      <rPr>
        <b/>
        <sz val="14"/>
        <color theme="1"/>
        <rFont val="Times New Roman"/>
        <family val="1"/>
      </rPr>
      <t>vít khóa 5.0/6,5mm</t>
    </r>
    <r>
      <rPr>
        <sz val="14"/>
        <color theme="1"/>
        <rFont val="Times New Roman"/>
        <family val="1"/>
      </rPr>
      <t xml:space="preserve"> và vít thường 4.5mm giúp linh hoạt cho việc lựa chọn vít. Đầu nẹp có 2 lỗ vít dùng </t>
    </r>
    <r>
      <rPr>
        <b/>
        <sz val="14"/>
        <color theme="1"/>
        <rFont val="Times New Roman"/>
        <family val="1"/>
      </rPr>
      <t>vít khóa rỗng nòng 7.3/7,5 mm</t>
    </r>
    <r>
      <rPr>
        <sz val="14"/>
        <color theme="1"/>
        <rFont val="Times New Roman"/>
        <family val="1"/>
      </rPr>
      <t>.  Tiêu chuẩn ISO 13485, CE, 2 CFS</t>
    </r>
  </si>
  <si>
    <t>Vít khóa đk 6.5mm dài các cỡ (10 - 100mm)</t>
  </si>
  <si>
    <t>Đk vít 6.5mm; dài từ  10-100mm. Cổ mũ vít có ren., chất liệu thép không gỉ. Sử dụng đồng bộ với nẹp khóa dùng vít khóa 6.5mm. Tiêu chuẩn ISO 13485, CE, 2 CFS</t>
  </si>
  <si>
    <t>Vít khóa đk 7.3/ 7.5mm dài các cỡ (30 - 100mm), rỗng lòng</t>
  </si>
  <si>
    <t>Là vít khóa rỗng nòng. Đường kính vít 7.3/7.5mm; dài từ 30-100mm. Cổ mũ vít có ren., chất liệu thép không gỉ. . Tiêu chuẩn ISO 13485, CE, 2 CFS</t>
  </si>
  <si>
    <t>Nẹp rá ổ cối Marc.K
(Marc.K acetab cross)</t>
  </si>
  <si>
    <t>Túi/bộ</t>
  </si>
  <si>
    <t>Yêu cầu đồng bộ gồm:
1.  Nẹp rá ổ cối: vật liệu bằng thép không gỉ, cho phép chống chịu áp lực của ổ cối trong khi vẫn bảo vệ được xương ghép bên trong. Lỗ nẹp được khoan sẵn phù hợp với vít đk 5.0mm đảm bảo sự chắc chắn. Kích cỡ: 4;5;6 cho mỗi bên trái, phải
2. Vít ổ cối: vật liệu titanium, đk 5.0mm, dài 40;50;60mm
TCCL: ISO, CE</t>
  </si>
  <si>
    <t>Xi măng các loại</t>
  </si>
  <si>
    <t xml:space="preserve">Xi măng sinh học </t>
  </si>
  <si>
    <t>Xi măng làm từ hai thành phần vô trùng: polyme ở dạng bột và dung dịch lỏng monome
- Thành phần dung dịch pha có trọng lượng 9.2g : Methyl methacrylate 99.3%; N,N dimethyl-p-toluidine 0.7%; Hydroquinone 20ppm
- Thành phần xi măng bột: Polymethylmethacrylate 19.2%; Methyl methacrylate styrene copolymer 35.3%; Benzoyl peroxide 0.5 % ; ZrO2 45%
- Sau khi trộn dạng bột quánh sệt, có cản quang, thời gian đông cứng sau 6 phút , có thể tiêm tối đa 22 phút ở nhiệt độ 20°C
- Tiêu chuẩn chất lượng: ISO/CE/FDA</t>
  </si>
  <si>
    <t>Xi măng hóa học dùng trong phẫu thuật chỉnh hình khớp</t>
  </si>
  <si>
    <t>Xi măng xương có kháng sinh Gentamicin:
- Thành phần dung dịch pha có trọng lượng 14.4g/ 16.4g : MMA (Methyl methacrylate) 84.4%; Butyl methacrylate: 13.2 %; DMPT (N,N-dimethyl-p-toluidine) 2.4%; HQ (Hydroquinone) 20ppm
- Thành phần xi măng bột 41.6g: Poly(methyl methacrylate) (PMMA) 84.3% ; Barium sulphate (BaSO4) 9.6%; Benzoyl peroxide (BPO) 2.3%; Gentamicin sulphate 3.8%
- Tiêu chuẩn chất lượng: ISO/CE/FDA</t>
  </si>
  <si>
    <r>
      <t> </t>
    </r>
    <r>
      <rPr>
        <b/>
        <sz val="14"/>
        <color theme="1"/>
        <rFont val="Times New Roman"/>
        <family val="1"/>
      </rPr>
      <t>Nhóm 8. Các loại vật tư y tế sử dụng trong chuẩn đoán, điều trị khác</t>
    </r>
  </si>
  <si>
    <t>Khẩu trang, mũ các loại</t>
  </si>
  <si>
    <t>Khẩu trang giấy không vô trùng</t>
  </si>
  <si>
    <t>50 cái/ hộp</t>
  </si>
  <si>
    <t>- 02 lớp ngoài: Vải không dệt được làm từ polypropylene 
- Lớp giữa: Vải lọc được làm từ polypropylene đạt tiêu chuẩn, không thấm nước, không độc hại, có tác dụng lọc khí, ngăn cản bụi, vi khuẩn…
 Đạt tiêu chuẩn ISO 13485.</t>
  </si>
  <si>
    <t>Khẩu trang giấy vô trùng</t>
  </si>
  <si>
    <t xml:space="preserve"> 
01 cái/ túi; 
50 túi/ hộp</t>
  </si>
  <si>
    <t>Khẩu trang 3 lớp gồm: Vải không dệt-Lớp lọc Meltblown-Vải không dệt
-Dây đeo thun/ Vải không dệt
-Hiệu quả lọc khuẩn ≥ 98%
-Đóng gói: 1 cái/túi, 50 túi/ hộp. Tiệt trùng bằng khí EO.
- Đạt tiêu chuẩn ISO 9001:2015, ISO 13485:2016, ISO 14001:2015, GMP FDA</t>
  </si>
  <si>
    <t>Mũ giấy không vô trùng</t>
  </si>
  <si>
    <t>Nguyên liệu: vải không dệt không thấm và dây thun đôi. Kích thước mũ con sâu: Rộng 2,2 ÷ 2,5cm x dài 19÷21cm. Đường kính kéo căng: 48 cm (+/-1cm)
Đặc tính vải không dệt:
- Vải không dệt không hút nước 14gam/m2, chất liệu 100%PP, màu blue hoặc tùy theo yêu cầu.
Đóng gói 100 cái/hộp
Đạt TCVN ISO 13485:2016, ISO 9001:2015, cGMP, FDA</t>
  </si>
  <si>
    <t>Mũ giấy vô trùng</t>
  </si>
  <si>
    <t xml:space="preserve">Nguyên liệu: vải không dệt không thấm và dây thun đôi. 
Đóng gói 1cái/gói- 100 cái/hộp. Sản phẩm chứa trong túi giấy dùng trong y tế có màu chỉ thị đã được tiệt trùng bằng khí EO-Gas
Đạt TCVN ISO 13485:2016, ISO 9001:2015 </t>
  </si>
  <si>
    <t>Vật t ư dùng chung, sử dụng trong gói các loại</t>
  </si>
  <si>
    <t>Bảng điện cực (điện cực tim)</t>
  </si>
  <si>
    <t>Bịch/
50 miếng</t>
  </si>
  <si>
    <t xml:space="preserve"> Mã T716. Chất liệu PE-foam, độ bám dính cao, không để lại chất kết dính. Tương thích hầu hết với các loại cáp kết nối. Bắt tín hiệu nhanh, cho tín hiệu ổn định, chính xác. Kích thước 4.3cm x 4.5 cm, hình Oval. Điện cực cảm biến Ag/AgCl có độ nhạy tốt nhất và các hạt kết dính hydro-gel có trở kháng rất thấp, Sử dụng được cho da nhạy cảm. Đóng gói tiệt trùng. Tiêu chuẩn ISO 13485 hoặc tương đương</t>
  </si>
  <si>
    <t>Bao vải huyết áp kế</t>
  </si>
  <si>
    <t>1 Cái/ Túi</t>
  </si>
  <si>
    <t>Là sản phẩm lựa chọn thêm hay phụ kiện đính kèm theo sản phẩm máy đo huyết áp. Bao vải được làm từ chất liệu vải mềm cao cấp không gây đau rát hay làm trầy xướt da người sử dụng.Chất liệu bằng vải. Size:  Lớn,  trung, nhỏ.</t>
  </si>
  <si>
    <t>Bao đo tạo áp lực xâm lấn  (InfuseIT 1000ml Disposable Pressure Infusor)</t>
  </si>
  <si>
    <t>01 Bộ/Gói</t>
  </si>
  <si>
    <t>*Bao đo áp lực kết cấu bền vật liệu urethane, thể tích 1000ml, đồng hồ đo áp lực vật liệu ABS trắng/tinh thể styrene dễ quan sát,  thước đo chỉ thị theo màu sắc có thông số từ 0 mmHG,175 mmHG và 300 mmHG. Có móc treo Pole Loop IV tiện lợi cho cả người thấp, móc túi đựng bên chắc. Có van khóa stopcock. Bóng bóp vật liệu nhựa mềm dẻo không phthalate
Tiêu chuẩn CFG được cấp bởi FDA, ISO, CE</t>
  </si>
  <si>
    <t>Bao đo tạo áp lực xâm lấn  (InfuseIT 500ml Disposable Pressure Infusor)</t>
  </si>
  <si>
    <t>*Bao đo áp lực kết cấu bền vật liệu urethane, thể tích 500ml, đồng hồ đo áp lực vật liệu ABS trắng/tinh thể styrene dễ quan sát,  thước đo chỉ thị theo màu sắc có thông số từ 0 mmHG,175 mmHG và 300 mmHG. Có móc treo Pole Loop IV tiện lợi cho cả người thấp, móc túi đựng bên chắc. Có van khóa stopcock. Bóng bóp vật liệu nhựa mềm dẻo không phthalate
Tiêu chuẩn CFG được cấp bởi FDA, ISO, CE</t>
  </si>
  <si>
    <t>* Bộ dẫn lưu đa chức năng (thận, đường mật, chọc dò áp xe, chọc dịch ổ bụng  bao gồm:
1 ống dẫn lưu dạng pigtail (đầu J) có lỗ vật liệu polyurethane phủ hydrophilic, có 6 lỗ cơ bản, có khóa luer-lock được đăng ký bản quyền US, 1 trocar stylet đầu típ dạng sharp sắt nét dễ xuyên qua da, 1 stiffening cannula (nòng sắt). Có cánh bướm cố định
* Kích cỡ: 6F, 7F, 8.5F, 10.2F, 12F, 14F, 16F tương thích dây dẫn từ 0.035''-0.038'', chiều dài 25-30-40cm.
Tiêu chuẩn ISO 13485 hoặc tương đương</t>
  </si>
  <si>
    <t xml:space="preserve">Bộ dẫn lưu đa chức năng (đường mật, thận, chọc dò áp xe, chọc dịch ổ bụng,...) phủ hydrophilic, các cỡ </t>
  </si>
  <si>
    <t>* Bộ dẫn lưu đa chức năng (thận, đường mật, chọc dò áp xe, chọc dịch ổ bụng  bao gồm:
1 ống dẫn lưu dạng pigtail (đầu J) có lỗ vật liệu polyurethane phủ hydrophilic, có 6 lỗ cơ bản, có khóa luer-lock được đăng ký bản quyền US, 1 trocar stylet đầu típ dạng sharp sắt nét dễ xuyên qua da, 1 stiffening cannula (nòng sắt).
* Kích cỡ: 6F, 7F, 8.5F, 10.2F, 12F, 14F, 16F tương thích dây dẫn từ 0.035''-0.038'', chiều dài 25-30-40cm.
Tiêu chuẩn ISO 13485 hoặc tương đương</t>
  </si>
  <si>
    <t>Buồng tiêm dưới da PAC II Low Profile các cỡ</t>
  </si>
  <si>
    <t>01 Bộ/ Hộp</t>
  </si>
  <si>
    <t>+  Buồng bằng kim loại Titanium kết hợp vỏ bọc ngoài polysulfone, tương thích chụp cộng hưởng từ - MRI. Kích thước buồng: rộng (25mm) x cao (11.5mm) . Dung tích: 0,3ml. Trọng lượng: 4.8g
+ Màng vách ngăn buồng tiêm bằng Silicone ( ĐK=9.5mm). 
+ Ống thông - Catheter: bằng PU tương thích sinh học 5.8Fr (ID=1.0mm; OD=1.9mm, thể tích mồi 0.7ml) hoặc 7.8Fr (ID=1.6mm; OD=2.6mm; thể tích mồi 1.5ml) dài 76cm.Có cản quang, có vạch đánh dấu xác định vị trí.
+ Co nối Ultra-Lock thực hiện đơn giản, dễ dàng kết nối, giảm rủi ro trật khớp, kết nối không chính xác
 Dụng cụ phụ kiện:
+ Kim Port-A-Cath 20G (0.9mm), + Kim cùn 18G (1.3mm) hoặc 16G (1.6mm)
+ Cây chọc mạch, + Kim PAC 90 độ 20G (0.9mm), 
+ Kim dẫn đường thành cực kì mỏng 18G (1.3mm)
+ dụng cụ mở  đường (sheath nong an toàn 6Fr hoặc 8.5Fr)
+ 2 dây dẫn đầu J 0.035''(0.89mm) dài 50cm/70cm, 
+ 2 bơm tiêm 12ml,+ Dụng cụ tạo đường hầm
+ 3 nút chặn kim an toàn Point-Lok
+ Kim an toàn dùng cho buồng tiêm Gripper Plus 20G (0.9mm)
* Sử dụng 1 lần, vô trùng, không latex, không pyrogenic.
Tiêu chuẩn ISO 13485 hoặc tương đương</t>
  </si>
  <si>
    <t xml:space="preserve">Bộ đo huyết áp động mạch xâm lấn 1 đường Artline </t>
  </si>
  <si>
    <t>25 Bộ/ Hộp</t>
  </si>
  <si>
    <t xml:space="preserve">* Bộ dẫn truyền cảm ứng 1 đường tích hợp DPT (đầu dò cảm biến) dùng để theo dõi huyết áp động mạch xâm lấn liên tục cho kết quả đọc chính xác, dễ sử dụng. 
'- Bộ gồm: 1 đoạn dây có đường sọc đỏ chiều dài 180cm và đoạn dây có đường sọc xanh dài 150cm, vật liệu PVC không DEHP và không latex. Khóa 4 ngã nguyên liệu Polycarbonate. Bộ truyền dịch không lỗ nguyên liệu PVC không DEHP dài 180cm±3cm, buồng nhỏ giọt PVC mềm 60mm, có màng lọc 15micron, đầu nhọn 1 chiều. 
*  Thông số kỹ thuật: Độ nhạy: 5,0µ V/V/mmHg ± 1%. Áp suất hoạt động: -30 đến 300 mmHg. Phi tuyến tính và độ trễ: ± 1mmHg. Trở kháng đầu ra: 270-330 ohms. Lệch vị trí số không ≤ 2mmHg/8 giờ, thời gian hoạt động: 168 giờ, bảo vệ quá áp 6464mmHg
* Đóng gói tiệt trùng EO </t>
  </si>
  <si>
    <t>Bộ đo huyết áp động mạch xâm lấn 2 đường Artline</t>
  </si>
  <si>
    <t xml:space="preserve">* Bộ dẫn truyền cảm ứng 2 đường tích hợp DPT dùng để theo dõi huyết áp động mạch xâm lấn liên tục cho kết quả đọc chính xác, dễ sử dụng. 
'- Bộ gồm: 2 đoạn dây (xanh/đỏ) dài 150cm  (I.D=1.6±0.05mm, O.D=3.2±0.05mm) , làm bằng vật liệu PVC không DEHP và không latex. Khóa 4 ngã (xanh/đỏ) nguyên liệu Polycarbonate. Dây truyền dịch dài 130cm±3cm (I.D. 2.9±0.05mm, O.D 4.1±0.05mm) nguyên liệu PVC không DEHP, 2 dây nối  mỗi dây dài 50cm (I.D=2.55±0.05mm, O.D=4.15±0.05mm), buồng nhỏ giọt PVC mềm 80mm, có màng lọc 15micron, đầu nhọn 1 chiều, Co nối M/F
*  Thông số kỹ thuật: Độ nhạy: 5,0µ V/V/mmHg ± 1%. Áp suất hoạt động: -30 đến 300 mmHg. Phi tuyến tính và độ trễ: ± 1mmHg. Trở kháng đầu ra: 270-330 ohms. Lệch vị trí số không ≤ 2mmHg/8 giờ, thời gian hoạt động: 168 giờ, bảo vệ quá áp 6464mmHg
* Đóng gói tiệt trùng EO </t>
  </si>
  <si>
    <t>Bộ phun khí dung chữ T</t>
  </si>
  <si>
    <t xml:space="preserve">01 Cái/ Gói </t>
  </si>
  <si>
    <t>Bộ phun khí dung co chữ T. 
'- Vật liệu PVC y tế, không latex, không phthalate (DEHP)
- Co nối  T đường kính 22M 
- Ống dây nối chống xoắn dài 2m 
- Cốc chứa thuốc ≤ 6ml. Áp suất cài đặt 0.6-1bar.Tốc độ dòng khí cài đặt tối đa 6-8l/phút.
Tiêu chuẩn ISO 13485 hoặc tương đương</t>
  </si>
  <si>
    <t>Lọc khuẩn có cổng lấy mẫu CO2</t>
  </si>
  <si>
    <t>Phin lọc vi khuẩn/vi rút có cổng CO2 
'- Lọc technostat
- Trọng lượng 28gm
-Thể tích dòng khí 120-1200ml
- Khoảng chết 32ml
- Trở kháng dòng tai  mức 30L/phút: 10mm H20
- Hiệu quả lọc vi khuẩn/ vi rút: &gt; 99,999%
- Trao đổi ẩm ở mức VT 500ML  : 32mg/ l H2O
- Co nối:  22F/15M.
Tiêu chuẩn ISO 13485 hoặc tương đương</t>
  </si>
  <si>
    <t>Lọc cai máy thở Pharma Trach</t>
  </si>
  <si>
    <t>25 Cái/ Hộp</t>
  </si>
  <si>
    <t>*Cung cấp không khí ấm và ẩm cho bệnh nhân thở tự nhiên thông qua ống thông khí quản hoặc ống nội khí quản.
*Nặng 4g, Khoảng chết 12ml, trở kháng 30LMP (0.7cmH2O), Độ ẩm VT500ml: 26mgH2O/l không khí
* Sử dụng 1 lần, không latex, không DEHP
* Tiêu chuẩn ISO/CE</t>
  </si>
  <si>
    <t>Bộ gây tê ngoài màng cứng Minipack System 1 Touhy đầy đủ phụ kiện đi kèm</t>
  </si>
  <si>
    <t>01 Bộ/ Gói 
 10 Bộ/ Hộp</t>
  </si>
  <si>
    <t>"Bộ gây tê ngoài màng cứng đầy đủ phụ kiện bao gồm
1. Kim Tuohy 18G (BS6196) có cánh OD=1.3mm, ID=1.0mm x L= 80mm, tổng chiều dài 105mm, vạch chia độ 30 đến 70mm x 10mm từ đầu kim
2. Bơm tiêm kháng lực LOR 10ml, không latex.
3. Catheter Polyether Block Amide, lỗ cuối đầu xa đóng, 3 lỗ bên so le và cách nhau 4mm, OD=0.9mm x 915mm, vạch đánh dấu 50 đến 150mm x 10mm và 200mm từ đầu ống, thể tích mồi 0.19ml.
4.  Đầu nối catheter EpiFuse màu vàng, dạng nắp bật, phẳng, đóng click dứt khoát tạo sự thoải mái cho bệnh nhân
5. Bộ lọc ngoài màng cứng, màng lọc hydrophilic 0.2µm, sử dụng 96h. Thể tích mồi 0.8ml. Diên tích lọc 5.25cm2. Áp suất tối đa 115psi, 792KPa
6. Dụng cụ kết nối dẫn đường catheter vào kim.
* Tiệt trùng EO, không latex.
Tiêu chuẩn ISO 13485 hoặc tương đương</t>
  </si>
  <si>
    <t>Bộ mở khí quản qua da</t>
  </si>
  <si>
    <t>Bộ mở khí quản qua da dùng cho các trường hợp mở khí quản cấp cứu hoặc tại giường, giúp giảm thiểu tối đa chấn thương cho bệnh nhân</t>
  </si>
  <si>
    <t>Bộ mở bàng quang qua da các cỡ</t>
  </si>
  <si>
    <t>*Bộ mở bàng quang ra da bao gồm: 
Ống thông 2 nhánh vật liệu 100% silicone mềm tương thích sinh học có bóng  dài 40cm, dao mổ, túi nước tiểu PVC thể tích 2000cc ± 10%, kẹp ống thông, trocar đầu đâm sắc bén, vỏ nhựa polyurethane (PU) được tháo rời bằng phương pháp bóc tách
Size từ 10-16Fr, đường kính ngoài từ 3.33mm đến 5.33mm, tương ứng thể tích bóng từ 5-10ml</t>
  </si>
  <si>
    <t>Bộ Test Hơi Thở Urea 14C Heliprobe</t>
  </si>
  <si>
    <t>10 bộ/
Túi</t>
  </si>
  <si>
    <r>
      <t>Dùng cho máy chẩn đoán vi khuẩn  Helicobacter Pylori
Bộ xét nghiệm hơi thở  Heliprobe gồm:
          - 01 Viên nang Ure</t>
    </r>
    <r>
      <rPr>
        <vertAlign val="superscript"/>
        <sz val="14"/>
        <color theme="1"/>
        <rFont val="Times New Roman"/>
        <family val="1"/>
      </rPr>
      <t>14</t>
    </r>
    <r>
      <rPr>
        <sz val="14"/>
        <color theme="1"/>
        <rFont val="Times New Roman"/>
        <family val="1"/>
      </rPr>
      <t>C HeliCap</t>
    </r>
    <r>
      <rPr>
        <vertAlign val="superscript"/>
        <sz val="14"/>
        <color theme="1"/>
        <rFont val="Times New Roman"/>
        <family val="1"/>
      </rPr>
      <t>TM</t>
    </r>
    <r>
      <rPr>
        <sz val="14"/>
        <color theme="1"/>
        <rFont val="Times New Roman"/>
        <family val="1"/>
      </rPr>
      <t xml:space="preserve">
          - 01 Thẻ  xét nghiệm BreathCard</t>
    </r>
    <r>
      <rPr>
        <vertAlign val="superscript"/>
        <sz val="14"/>
        <color theme="1"/>
        <rFont val="Times New Roman"/>
        <family val="1"/>
      </rPr>
      <t>TM</t>
    </r>
    <r>
      <rPr>
        <sz val="14"/>
        <color theme="1"/>
        <rFont val="Times New Roman"/>
        <family val="1"/>
      </rPr>
      <t xml:space="preserve">
Quy cách đóng gói
          1. Viên nang Ure</t>
    </r>
    <r>
      <rPr>
        <vertAlign val="superscript"/>
        <sz val="14"/>
        <color theme="1"/>
        <rFont val="Times New Roman"/>
        <family val="1"/>
      </rPr>
      <t>14</t>
    </r>
    <r>
      <rPr>
        <sz val="14"/>
        <color theme="1"/>
        <rFont val="Times New Roman"/>
        <family val="1"/>
      </rPr>
      <t>C HeliCap</t>
    </r>
    <r>
      <rPr>
        <vertAlign val="superscript"/>
        <sz val="14"/>
        <color theme="1"/>
        <rFont val="Times New Roman"/>
        <family val="1"/>
      </rPr>
      <t>TM</t>
    </r>
    <r>
      <rPr>
        <sz val="14"/>
        <color theme="1"/>
        <rFont val="Times New Roman"/>
        <family val="1"/>
      </rPr>
      <t>: 10 viên/lọ
          2. Thẻ  xét nghiệm BreathCard</t>
    </r>
    <r>
      <rPr>
        <vertAlign val="superscript"/>
        <sz val="14"/>
        <color theme="1"/>
        <rFont val="Times New Roman"/>
        <family val="1"/>
      </rPr>
      <t>TM</t>
    </r>
    <r>
      <rPr>
        <sz val="14"/>
        <color theme="1"/>
        <rFont val="Times New Roman"/>
        <family val="1"/>
      </rPr>
      <t>: 5 thẻ/hộp.
 Đạt tiêu chuẩn ISO 13485.</t>
    </r>
  </si>
  <si>
    <t xml:space="preserve"> Garo được sử dụng để thắt mạch, hỗ trợ trong việc tìm mạch máu dễ dàng hơn. Chất liệu: Thun cotton, có gai dán.Kích thước: Dây garo tay 28 cm. Dây đùi 65 cm</t>
  </si>
  <si>
    <t>Đè lưỡi gỗ (không vô trùng)</t>
  </si>
  <si>
    <t>100 cái/ hộp</t>
  </si>
  <si>
    <t>Thành phần cấu tạo: 
- Que đè lưỡi gỗ: Gỗ tự nhiên, thớ mịn, đồng nhất, không lõi, không cong vênh. Gỗ được hấp chín trước khi đưa vào sản xuất và sấy khô, đánh bóng khi ra thành phẩm nên đạt độ cứng, nhẵn cao, an toàn trong sử dụng.
- Kích thước: 150mm x 20mm x 2mm.
- Sản phẩm được tiệt trùng bằng khí Ethylene Oxide (E.O).
- Đạt tiêu chuẩn ISO 13485: 2016; ISO 
14001: 2015; ISO 9001:2015</t>
  </si>
  <si>
    <t>Gel bôi trơn K-Y</t>
  </si>
  <si>
    <t>tub</t>
  </si>
  <si>
    <t>82g/ tub</t>
  </si>
  <si>
    <t>Dùng bổ sung các chất nhầy tự nhiên, chất dịch cơ thể tương tự, có thể hòa tan nhanh trong nước, không mùi, không tác dụng phụ. Gel tan trong nước, đã tiệt trùng. 1 hộp/ tube, tuýp 82g.  Đạt tiêu chuẩn ISO.</t>
  </si>
  <si>
    <t>12 lọ/ thùng</t>
  </si>
  <si>
    <t>Gel dùng bôi đo điện tim , 10 lọ / thùng. Đạt tiêu chuẩn ISO 9001:2008.</t>
  </si>
  <si>
    <t>Gel Siêu Âm Trắng (5 Lít)</t>
  </si>
  <si>
    <t>Can</t>
  </si>
  <si>
    <t>Gel siêu âm dung trong trị liệu, màu trắng trong.
Tiêu chuẩn ISO 13485 hoặc tương đương</t>
  </si>
  <si>
    <t>Giấy điện tim 6 cần (110mm x 140mm x 143sheets)</t>
  </si>
  <si>
    <t>Tập</t>
  </si>
  <si>
    <t>60 tập/ thùng</t>
  </si>
  <si>
    <t>Giấy ghi điện tâm đồ 6 cần  
Kích thước: 110mm x 140mm x 143 tờ
Sản phẩm đạt tiêu chuẩn ISO 13485  hoặc tương đương</t>
  </si>
  <si>
    <t>Phin lọc gắn ống NKQ-Máy thở dùng một lần</t>
  </si>
  <si>
    <t>Phin lọc vi khuẩn - virus được làm từ nhựa y tế  SBC , buồng lọc trong suốt, dễ dàng quan sát bên trong.
- Màng lọc Polypropylene giúp phin lọc làm việc với hiệu suất cao, ngăn chặn lây nhiễm hiệu quả.
- Khối lượng: 20.8g.
- Thể tích khí lưu thông: 200-1500ml.
- Độ sụt áp: 0.7hPa tại 30L/phút, 1.8hPa tại 60L/phút, 3.3hPa tại 90L/phút theo ISO 9360-1.
- Khoảng chết cơ học: 20 ml.
- Hiệu quả lọc khuẩn đạt 99%-99.999% theo ASTM F2101-19
- Hiệu quả lọc virus đạt 99%-99.999% theo ASTM F2101-19.
- Đạt tiêu chuẩn ISO, GMP FDA.
- Tiệt trùng: Ethylen Oxide</t>
  </si>
  <si>
    <t>Phin lọc khí Transducer Protector (TP)</t>
  </si>
  <si>
    <t>- Là bộ phận thiết yếu trong chạy thận nhân tạo
- Tác dung: kháng khuẩn, lọc khí, bảo vệ bệnh nhân và thiết bị khỏi sự lây nhiễm chéo.
- Trọng lượng: 2.68g
- Kích thước: 23.4*27.15 mm
- Thân làm bằng chất liệu nhựa PVC (không chứa DEHP), màng lọc bằng chất liệu PTFE.
- Tiệt trùng bằng khí EO
- Tiêu chuẩn: ISO 13485</t>
  </si>
  <si>
    <t>Quả bóp +Van Huyết áp kế</t>
  </si>
  <si>
    <t>1 bộ/ Túi</t>
  </si>
  <si>
    <t>Quả bóp dùng thay thế  cho quả  bóp hư của máy đo  huyết áp cơ,  chất liệu cao su.
Van bằng vật liệu thép không gỉ.</t>
  </si>
  <si>
    <t>Túi hơi (ruột) huyết áp kế</t>
  </si>
  <si>
    <t xml:space="preserve">Nguyên liệu từ cao su nguyên chất, độ bền cao, chịu lực nén tốt. Dùng thay thế cho túi hơi (ruột) cho các huyết áp cơ. </t>
  </si>
  <si>
    <t>Mask, opsite các loại</t>
  </si>
  <si>
    <t>Mask thở gây mê các số</t>
  </si>
  <si>
    <t>Làm bằng nhựa PVC không độc hại, 100% mủ cao sư tự nhiên, đệm hơi mềm đàn hồi, độ kín không khí và ít mùi, tiệt trùng.
Tiêu chuẩn: ISO 13485</t>
  </si>
  <si>
    <t>Mask thở không xâm lấn CPAP FULLFACE</t>
  </si>
  <si>
    <t xml:space="preserve">01 Cái/ Hộp </t>
  </si>
  <si>
    <t>* Mặt nạ giúp thở CPAP  sử dụng trong máy thở không xâm lấn, CPAP, thiết bị Bi-PAP. 
*  Mask 100% silicone y tế không mùi, chống dị ứng.Thiết kế chống rò rĩ . Lượng oxy đi vào gấp 2 lần 
* Miếng đệm silicone hổ trợ điều chỉnh ở đầu, cổng thở ra bên trong và bên ngoài. Có thể hoán đổi đầu nối cho nhau 
* Bộ phận khác bằng Polycarbonate mềm dẻo không vỡ
* Mũ đội đầu bằng cao su tổng hợp 
* Co nối xoay 360 độ, ống 22mm
* Áp suất trị liệu 4 cmH2O đến 20 cmH2O
* Có thể tái sử dụng, hấp tiệt trùng ở 121 độ C/20 phút. Khử trùng bằng EO 
* Kích thước: nhỏ, trung bình, lớn.
Tiêu chuẩn ISO 13485 hoặc tương đương</t>
  </si>
  <si>
    <t>Mask thở oxy có túi khí dự trữ các cỡ</t>
  </si>
  <si>
    <t>Chất liệu nhựa y tế, không gây kích ứng. Mặt nạ thở oxy có dây đeo, dây có chiều dài 2 mét, có túi chứa khí oxy. Phù hợp, dể thao tác khi sử dụng và tương thích với các thủ thuật và thiết bị của các bệnh viện. Tiệt trùng, đóng gói riêng đến từng đơn vị nhỏ nhất. Tiêu chuẩn ISO 13485: 2016/ EN ISO 13485: 2016</t>
  </si>
  <si>
    <t>Mask thở oxy không túi các cỡ</t>
  </si>
  <si>
    <t>Bộ mask oxy người lớn: mask phủ cằm, dây oxy 3.0m, dây cố định đầu.
Tiêu chuẩn ISO 13485 hoặc tương đương</t>
  </si>
  <si>
    <t xml:space="preserve">Mask thanh quản nhựa PVC dùng một lần các số </t>
  </si>
  <si>
    <t>- Làm bằng nhựa PVC y tế. 
- Thân ống trong suốt: Cho phép phát hiện ra máu, dịch tiết và nội dung ga hồi quy.
- Có các số: 1.0/1.5/2.0/2.5/3.0/4.0/5.0.
Tiêu chuẩn ISO 13485 hoặc tương đương</t>
  </si>
  <si>
    <t>Mask xông khí dung các số</t>
  </si>
  <si>
    <t>Mặt nạ máy xông khí dung các cỡ: M, L, XL. Mặt nạ và dây dẫn được sản xuất từ chất liệu nhựa PVC nguyên sinh không chứa độc tố DEHP với dây đeo đàn hồi, kẹp mũi điều chỉnh, với ống oxy dài 2m-&gt;3m. Tiệt trùng bằng EO. Đạt tiêu chuẩn ISO</t>
  </si>
  <si>
    <t>Miếng áp (Opsite) vô trùng trước mổ 28cmx15cm</t>
  </si>
  <si>
    <t>Hộp/
20 miếng</t>
  </si>
  <si>
    <t>Vật liệu polyurethane film, mỏng dai và bám dính tốt.
Kích thước: 28x15cm.
Được tiệt trùng bằng ethylene oxide.
Tiêu chuẩn ISO 13485 hoặc tương đương</t>
  </si>
  <si>
    <t>Miếng áp (Opsite) vô trùng trước mổ 28cmx30cm</t>
  </si>
  <si>
    <t>Vật liệu polyurethane film, mỏng dai và bám dính tốt.
Kích thước: 28x30cm.
Được tiệt trùng bằng ethylene oxide.
Tiêu chuẩn ISO 13485 hoặc tương đương</t>
  </si>
  <si>
    <t>Miếng áp (Opsite) vô trùng trước mổ 28cmx45cm</t>
  </si>
  <si>
    <t>Hộp/ 15 miếng</t>
  </si>
  <si>
    <t>Vật liệu polyurethane film, mỏng dai và bám dính tốt.
Kích thước: 28x45cm.
Được tiệt trùng bằng ethylene oxide.
Tiêu chuẩn ISO 13485 hoặc tương đương</t>
  </si>
  <si>
    <t>Vật tư ngoại khoa</t>
  </si>
  <si>
    <t xml:space="preserve">Băng ghim nội soi dùng cho nhu mô loại nghiêng công nghệ tri staple Endo GIA 45mm, 60mm </t>
  </si>
  <si>
    <t>Băng ghim nội soi 45mm, 60mm , thiết kế 3 hàng ghim dập có chiều với ghim khác nhau, chiều cao ghim từ trong ra ngoài là: 2.0mm-2.5mm-3.0mm và 3.0mm; 3.5mm; 4.0mm, có lưỡi dao mới trong mỗi băng ghim, giúp gia tăng khả năng tiếp cận trên mô có độ dày mỏng khác nhau tăng cường hiệu quả cầm máu - Đạt tiêu chuẩn ISO, FDA</t>
  </si>
  <si>
    <t>Băng ghim khâu nối trong  mổ hở 60m,  80mm</t>
  </si>
  <si>
    <t>Băng ghim cắt khâu nối thẳng mổ mở, công nghệ 3 hàng ghim chiều cao khác nhau, chiều cao ghim từ trong ra ngoài 3.0mm, 3.5mm, 4.0mm, chiều dài băng ghim 60mm, 80mm. - Đạt tiêu chuẩn ISO, FDA</t>
  </si>
  <si>
    <t xml:space="preserve">Mũi khoan ngược sử dụng cho kỹ thuật all inside </t>
  </si>
  <si>
    <t>Mũi khoan đường hầm có mấu lật ở đầu. Đầu mũi khoan có đường khắc laser xung quanh, cho biết khoảng trống an toàn trước khi kích hoạt chế độ khoan ngược. 
- Có 2 chức năng: 
   + Chức năng khoan dẫn đường với chế độ khoan nội tuyến.
   + Chức năng khoan đường hầm với chế độ khoan ngược. 
- Kích thước:
   + Chiều dài trục: 23.5cm
   + Đường kính đầu mũi khoan: 3.5mm
   + Đường kính khoan đường hầm: 6/6.5/7/7.5/8/8.5/9/9.5/10 mm.
- Tiêu chuẩn chất lượng: ISO,CE</t>
  </si>
  <si>
    <t>Kẹp bấm da dùng 01 lần tiệt trùng</t>
  </si>
  <si>
    <t>Cái/ Hộp</t>
  </si>
  <si>
    <t>Chất liệu kim bằng thép không rỉ (stainless steel ) dùng trong phẫu thuật đóng vết thương giúp tiết kiệm thời gian phẫu thuật, an toàn và thẩm mỹ. Có kích thướt W, R loại 35 kim.Tiệt trùng sẵn. Tiêu chuẩn: ISO 13485, CE, FDA .</t>
  </si>
  <si>
    <t>Keo sinh học</t>
  </si>
  <si>
    <t>0,5ml/ ống</t>
  </si>
  <si>
    <t>Ống Soi Mềm 9.2 Fr</t>
  </si>
  <si>
    <t>Dùng để hỗ trợ  phẫu thuật nội soi trong việc điều trị sỏi tiết niệu và thực hiện các thủ tục điều trị, kết hợp với các vật tư và phụ kiện khác như sợi truyền quang, vv..
* Kênh làm việc: 3.6 Fr
* Trường nhìn: 90 độ
* Đường ngắm: 0 độ
* Vùng khả kiến: 3 - 50 mm
* Chiều dài làm việc khoảng 650mm
* Độ rộng của ống chèn: 9.2 Fr
* Chiều rộng tối đa của đầu xa: 9.0 Fr
* Góc uốn: - 270 độ; + 270 độ.
 Đạt tiêu chuẩn ISO.</t>
  </si>
  <si>
    <t>Ống Soi Mềm 7.5 Fr</t>
  </si>
  <si>
    <t>Dùng để hỗ trợ  phẫu thuật nội soi trong việc điều trị sỏi tiết niệu và thực hiện các thủ tục điều trị, kết hợp với các vật tư và phụ kiện khác như sợi truyền quang, vv..
* Model: PU3033A
* Kênh làm việc: 3.6 Fr
* Trường nhìn: 90 độ
* Đường ngắm: 0 độ
* Vùng khả kiến: 3 - 50 mm
* Chiều dài làm việc khoảng 650mm
* Độ rộng của ống chèn: 7.5 Fr
* Chiều rộng tối đa của đầu xa: 7.5 Fr
* Góc uốn: - 270 độ; + 270 độ.
* Đạt tiêu chuẩn ISO/CE.</t>
  </si>
  <si>
    <t xml:space="preserve">Thiết bị cắt bao quy đầu </t>
  </si>
  <si>
    <t>* Dùng để cắt bao quy đầu cho nam giới
* Thiết kế dạng cánh bướm, dễ dàng sử dụng, đinh khâu tự động
* Không có vòng cao su nhằm tránh nhiễm trùng
* Kích cỡ: 12mm, 15mm, 18mm, 21mm, 26mm, 30mm, 36m.
* Đạt tiêu chuẩn ISO/CE.</t>
  </si>
  <si>
    <t>Thiết bị cắt bao quy đầu II</t>
  </si>
  <si>
    <t>* Dùng để cắt bao quy đầu cho nam giới, sản phẩm vô trùng sử dụng một lần
* Thiết kế dạng pistol, dễ sử dụng, đinh khâu tự động, không có vòng cao su tránh nhiễm trùng
* Kích thước gồm: 12mm, 15mm, 18mm, 21mm, 26mm, 30mm, 36mm.
* Đạt tiêu chuẩn ISO/CE.</t>
  </si>
  <si>
    <t xml:space="preserve">Thiết bị cắt bao quy đầu 
(loại FHQxxQ) </t>
  </si>
  <si>
    <t>* Dùng để cắt bao quy đầu cho nam giới
* Thiết kế dạng cánh bướm, dễ dàng sử dụng, đinh khâu tự động
* Đầu chụp có vòng silicone
* Kích cỡ: 12Qmm, 15Qmm, 18Qmm, 21Qmm, 26Qmm, 30Qmm, 36Qmm.
* Đạt tiêu chuẩn ISO/CE.</t>
  </si>
  <si>
    <t>Thiết bị cắt bao quy đầu II
 (loại WHQxxQ)</t>
  </si>
  <si>
    <t>* Dùng để cắt bao quy đầu cho nam giới
* Thiết kế dạng Pistol, dễ dàng sử dụng 1 tay, đinh khâu tự động
* Đầu chụp có vòng silicone
* Kích cỡ: 12Qmm, 15Qmm, 18Qmm, 21Qmm, 26Qmm, 30Qmm, 36Qmm.
* Đạt tiêu chuẩn ISO/CE.</t>
  </si>
  <si>
    <t xml:space="preserve">Trocar dùng trong nội soi khớp vai  DISPOSABLE </t>
  </si>
  <si>
    <t>Trocar HNM đường kính 6.5mm, 7.5mm và 8.5mm, độ dài 70mm và 90mm sử dụng cho phẫu thuật nội soi khớp vai và gối. 
Phân biệt đường kính theo màu sắc, tay cầm trocar thiết kế phù hợp dễ thao tác, thân Trocar trong suốt dễ quan sát dụng cụ và chỉ khâu, đóng gói vô trùng với 6 gói/hộp</t>
  </si>
  <si>
    <t>Túi bọc máy vi phẫu 110x160cm</t>
  </si>
  <si>
    <t>Nguyên liệu: được làm từ túi nylon, màu trắng trong
Kích thước: 110cm x 160cm. Đóng gói: 1 cái/gói. Sản phẩm chứa trong túi giấy dùng trong y tế có màu chỉ thị đã được tiệt trùng bằng khí EO-Gas
Đạt TCVN ISO 13485:2016, ISO 9001:2015</t>
  </si>
  <si>
    <t>Túi camera vô trùng</t>
  </si>
  <si>
    <t>Nguyên liệu: được làm từ ống nylon, fi 18cm, màu trắng trong
Kích thước fi 18x 230cm, có dây buộc 2 ly; túi nylon 9cm x 14cm, có dây bằng cotton. Đóng gói: 1 cái/gói. Sản phẩm chứa trong túi giấy dùng trong y tế có màu chỉ thị đã được tiệt trùng bằng khí EO-Gas
Đạt TCVN ISO 13485:2016, ISO 9001:2015</t>
  </si>
  <si>
    <t>Vật tư dùng cho khoa xét nghiệm</t>
  </si>
  <si>
    <t>Đầu típ vô trùng 200µl</t>
  </si>
  <si>
    <t>96 cái/
hộp</t>
  </si>
  <si>
    <t>Đầu típ vàng 200uL, tiệt trùng, 96 típ/hộp. Phù hợp hầu hết với các loại  Micropipette  Rnase &amp; DNase free, non-pyrogenic.  Sản phẩm đạt tiêu chuẩn ISO 13485 hoặc tương đương</t>
  </si>
  <si>
    <t>Đầu típ vô trùng 1000µl</t>
  </si>
  <si>
    <t>Đầu tip pipet đa năng 1000 μl, Màu xanh lam, Có giá đỡ, Vô trùng,100 hộp/thùng. Phù hợp hầu hết với các loại  Micropipette  Rnase &amp; DNase free, non-pyrogenic.  Sản phẩm đạt tiêu chuẩn ISO 13485 hoặc tương đương</t>
  </si>
  <si>
    <t>Lam kính 7102</t>
  </si>
  <si>
    <t>72 cái/ hộp</t>
  </si>
  <si>
    <t>Độ dày: 1.0 - 1.2mm.
• Kích thước: 25.4 x 76.2mm (1” x 3”)
• Vật liêu cấu thành: kính.
Loại trơn. Lam kính 7102 dùng trong xét nghiệm,
Sản phẩm đạt tiêu chuẩn ISO 13485 hoặc tương đương</t>
  </si>
  <si>
    <t>Lam kính 7105</t>
  </si>
  <si>
    <t>Độ dày: 1.0 - 1.2mm.
• Kích thước: 25.4 x 76.2mm (1” x 3”)
• Vật liêu cấu thành: kính.
Loại nhám. Lam kính mài 7105 dùng trong xét nghiệm . Đạt TC ISO</t>
  </si>
  <si>
    <t>Lam kính mỏng</t>
  </si>
  <si>
    <t>1000 cái/ hộp</t>
  </si>
  <si>
    <t>Lam kính mỏng 22 mm x 22 mm
cover glass 22x22mm thickness no.1 (lamen (cover slip) 22x22 mm).
Tiêu chuẩn: ISO 13485</t>
  </si>
  <si>
    <t>Que tăm bông lấy mẫu vô trùng</t>
  </si>
  <si>
    <t>50 Cái/ Túi</t>
  </si>
  <si>
    <t>Que gòn đã tiệt trùng, thân gỗ/nhựa dài, 1 đầu gòn, đựng trong ống nghiệm. Cán bằng gỗ, đã được tiệt trùng. Sản phẩm đạt tiêu chuẩn ISO 13485 hoặc tương đương</t>
  </si>
  <si>
    <t>Vật tư khoa chẩn đoán hình ành</t>
  </si>
  <si>
    <t xml:space="preserve">Giấy in ảnh siêu âm </t>
  </si>
  <si>
    <t>50 cuộn/ hộp</t>
  </si>
  <si>
    <t>Đóng gói 5 cuộn/ hộp, 10 hôp/thùng.
Chất liêu: Polypropylene 
Kích thước: 110 mm x 20m
Độ dày: 85 ± 5  ㎛. 
Độ trắng: tối thiểu 88%. 
Độ bóng: tối thiểu 50%.
Trọng lượng cơ bản  60 ± 4 g/㎡; 
Mật độ quang tối đa (Dmax): tối thiểu 1.2. 
Đạt tiêu chuẩn ISO 13485, EC, FDA</t>
  </si>
  <si>
    <t>5Lít/ can</t>
  </si>
  <si>
    <t>Gel siêu âm 5 Lít/ can, 4 can/ Thùng  Đạt tiêu chuẩn ISO 13485:2016 , ISO 9001:2015</t>
  </si>
  <si>
    <t xml:space="preserve">Phim X-quang DI-HL 35x43 cm </t>
  </si>
  <si>
    <t>100 tờ/ Hộp</t>
  </si>
  <si>
    <t>- Phim khô laser kiểu DI-HL, kích thước 35x43 cm.
- Thành phần: PET: 85-95%; polymers: 1-10%; organic silver: 1-10%; gelatine: 1-10%; additives 0,1-15%; silver halides: 0,05-1%;
- Tương thích với máy in phim khô laser: Drypix Plus (4000); Drypix Smart (6000); Drypix 7000; Drypix Edge (8000)
- Tiêu chuẩn chất lượng:  ISO13485.</t>
  </si>
  <si>
    <t>Phim X-Quang kỹ thuật số Fujifilm 10 x 12 inch (Phim khô laser DI-HL 25x30 cm)</t>
  </si>
  <si>
    <t>150 tờ/ Hộp</t>
  </si>
  <si>
    <t>- Phim khô laser kiểu DI-HL, kích thước 25x30 cm.
- Thành phần: PET: 85-95%; polymers: 1-10%; organic silver: 1-10%; gelatine: 1-10%; additives 0,1-15%; silver halides: 0,05-1%;
- Tương thích với máy in phim khô laser: Drypix Plus (4000); Drypix Smart (6000); Drypix 7000; Drypix Edge (8000)
- Tiêu chuẩn chất lượng:  ISO13485.</t>
  </si>
  <si>
    <t>Vật tư kiểm soát nhiễm khuẩn</t>
  </si>
  <si>
    <t>Băng keo chỉ thị nhiệt kích thước 1,8cm x 55m</t>
  </si>
  <si>
    <t>1 cuộn/ gói</t>
  </si>
  <si>
    <t>- Băng keo chỉ thị nhiệt kích thước 1,8cm x 55m với vạch mực chuyển từ trắng ngà sang nâu sẫm/đen giúp xác định gói dụng cụ đã qua tiếp xúc với quá trình tiệt khuẩn hay chưa.
- Thành phần: giấy 75-85%, chất bám dính 10-20%, Acrylic Polymer: 2-5%, mực chỉ thị 0,5-2%.
- Dùng cho các chu trình tiệt khuẩn hơi nước 121⁰C và 132-135⁰C.
- Là chỉ thị hóa học tiếp xúc loại 1 theo phân loại của ISO 11140-1:2014. Tiêu chuẩn FDA, ISO 13485:2016. 
- Không đổi màu trong 6 tháng sau tiệt khuẩn
- Lớp nền là giấy crepe có thể co giãn với chất kết dính tốt tránh bị bung ra trong quá trình tiệt khuẩn, có thể viết lên, hoặc dán nhãn.
- Không chứa chì</t>
  </si>
  <si>
    <t xml:space="preserve"> Băng keo chỉ thị nhiệt kích thước 2,4cm x 55m</t>
  </si>
  <si>
    <t>- Băng keo chỉ thị nhiệt kích thước 2,4cm x 55m với vạch mực chuyển từ trắng ngà sang nâu sẫm/đen giúp xác định gói dụng cụ đã qua tiếp xúc với quá trình tiệt khuẩn hay chưa.
- Thành phần: giấy 75-85%, chất bám dính 10-20%, Acrylic Polymer: 2-5%, mực chỉ thị 0,5-2%.
- Dùng cho các chu trình tiệt khuẩn hơi nước 121⁰C và 132-135⁰C.
- Là chỉ thị hóa học tiếp xúc loại 1 theo phân loại của ISO 11140-1:2014. Tiêu chuẩn FDA, ISO 13485:2016. 
- Không đổi màu trong 6 tháng sau tiệt khuẩn
- Lớp nền là giấy crepe có thể co giãn với chất kết dính tốt tránh bị bung ra trong quá trình tiệt khuẩn, có thể viết lên, hoặc dán nhãn.
- Không chứa chì</t>
  </si>
  <si>
    <t>Giấy (gói) thử  kiểm tra chất lượng lò tiệt khuẩn hơi nước 1233LF</t>
  </si>
  <si>
    <t>Gói Bowie-Dick test dùng cho tiệt khuẩn hơi nước. Gói chứa test Bowie-Dick mực chỉ thị nhạy cảm với hơi nước không chì (Lead Free). Vạch chỉ thị màu sẽ chuyển sang màu nâu/đen đồng đều khi đạt. Chỉ thị cho chất lượng lò hấp về: khả năng xuyên thấu hơi nước, khả năng hút chân không, hiện tượng rò rỉ khí lò. Màu chỉ thị sẽ duy trì trong vòng 24 tháng sau khi tiệt khuẩn. Dùng để kiểm tra độ hiệu quả của khả năng xả khí cho lò hơi nước hút chân không - chu trình tiệt khuẩn 132⁰C - 134⁰C .Thành phần: Coated paper 90 - 98%, Sulphur 1-2%, Acrlyic Polymer 0-1%. Đáp ứng tiêu chuẩn FDA, ISO 13485:2016, ISO 11140.</t>
  </si>
  <si>
    <t>Chỉ thị hóa học đa thông số (Hấp ướt), sử dụng bên trong gói dụng cụ 5.1 cm x 1.9 cm</t>
  </si>
  <si>
    <t>500 miếng/
túi</t>
  </si>
  <si>
    <t>Chỉ thị hóa học Type 5 cho hấp ướt. Test kiểm tra gói: đặt test bên trong gói để xác định tiệt khuẩn có đạt không. Đo lường ba thông số của quá trình tiệt khuẩn hấp ướt: thời gian – nhiệt độ - hơi nước, tại tất cả nhiệt từ 121 tới 135 độ C. Lớp màng nhựa dưới lớp giấy ngăn cản mực bị thấm ra dụng cụ hoặc lem mất mực ảnh hưởng kết quả. Vạch màu dịch chuyển giúp dễ dàng nhận biết và kiểm chứng kết quả. Không đổi màu kết quả sau 6 tháng. Kích thước nhỏ gọn 5.1 x 1.9 cm. Thành phần: giấy 75%, Salicylamide 2-3%, Polypropylene 4%, Nhôm: 8%. Đáp ứng tiêu chuẩn FDA, ISO 13485:2016, ISO 11140.</t>
  </si>
  <si>
    <t xml:space="preserve">Giấy tẩm chất thử (chỉ thị hóa học) dùng cho máy tiệt khuẩn dụng cụ y tế bằng hơi nước  1,5 cm x 20 cm </t>
  </si>
  <si>
    <t>Que</t>
  </si>
  <si>
    <t>240 que/ hộp</t>
  </si>
  <si>
    <t>Chỉ thị hóa học Type 4 cho hấp ướt. Test kiểm tra gói: đặt test bên trong gói để xác định tiệt khuẩn có đạt không. Kích thước: 1,5 cm x 20 cm. Đo lường 2 thông số của quá trình tiệt khuẩn: thời gian – nhiệt độ. Vạch màu trắng sẽ chuyển sang màu đen sau khi qua Tiệt khuẩn. Không thay đổi kết quả chỉ thị 6 tháng sau tiệt khuẩn. Thành phần: giấy &gt; 99%, Lead Carbonate Hydroxide: 0.5 - 0.9. Dùng cho các chu trình tiệt khuẩn hơi nước 121⁰C-134⁰C. Đáp ứng tiêu chuẩn FDA, ISO 13485:2016, ISO 11140.</t>
  </si>
  <si>
    <t>Giấy thử (chỉ thị hóa học) dùng cho máy tiệt khuẩn dụng cụ y tế hydrogen peroxide</t>
  </si>
  <si>
    <t>miếng</t>
  </si>
  <si>
    <t>1000 miếng/ hộp</t>
  </si>
  <si>
    <t>Chỉ thị hóa học hơi Hydrogen Peroxide kiểm soát ba thông số - thời gian, nhiệt độ và nồng độ VH2O2. Giá trị kiểm soát: Nồng độ VH2O2 - 5.1 mg/L, Thời gian tiếp xúc - 1 phút, Nhiệt độ - 50oC. Chiều dài: 5,08 cm. Đạt tiêu chuẩn FDA và ISO 13485:2016</t>
  </si>
  <si>
    <t>Bộ khăn mổ các loại dùng 1 lần</t>
  </si>
  <si>
    <t>60.BV17</t>
  </si>
  <si>
    <t>Bộ khăn phẫu thuật mắt (01P12)</t>
  </si>
  <si>
    <t>30 bộ/ thùng</t>
  </si>
  <si>
    <t>- Được cấu tạo từ vải SMMMS 43gsm chống thấm nước, chống thấm cồn, chống tĩnh điện
- Lỗ tròn Ø 7 cm, với màng phẫu thuật chất liệu PU được cắt sẵn
- Trên khăn có tích hợp túi chứa dịch lỏng 20 (w) x 18 (l) cm, miệng túi có thanh kim loại bọc nhựa dùng để tạo hình túi lúc trải khăn
Kích thước : 100cm x 100cm
1 x Khăn đa dụng : 120cm x 160cm
Tiêu chuẩn CE, ISO 13485</t>
  </si>
  <si>
    <t>62.BV17</t>
  </si>
  <si>
    <t>Bộ khăn tổng quát SMS C (dùng cho mổ cột sống, mổ ổ bụng, kết hợp xương) (00P40)</t>
  </si>
  <si>
    <t>8 bộ/ thùng</t>
  </si>
  <si>
    <t xml:space="preserve">Chất liệu chính: Vải không dệt cao cấp 5 lớp SSMMS không thấm nước; vải siêu thấm SMSPE ≥ 130gsm; băng keo y tế co giãn tốt, dính tốt trên da trong thời gian phẫu thuật.
Thành phần bao gồm:
1. Khăn trải bàn được gia cố vải SMS chống thấm 165 x 200 cm: 01 cái
2. Khăn đắp đầu: 160 x 250 cm: 01 cái
3. Khăn đắp chân: 180 x 200 cm: 01 cái
4. Khăn đắp bên: 80 x 90 cm: 02 cái
5. Khăn lau thấm hút: 30 x 40 cm: 04 cái
6. Băng keo OP: 10cm x 50cm: 01 Cái
Đóng gói: 1 bộ/gói. Sản phẩn được tiệt trùng bằng khí EO - Gas
Đạt TCVN ISO 13485:2016, ISO 9001:2015 </t>
  </si>
  <si>
    <t>Bộ khăn chỉnh hình tổng quát (mổ thay khớp, kết hợp xương chân, đùi) (04P01)</t>
  </si>
  <si>
    <t>6 bộ/ thùng</t>
  </si>
  <si>
    <t>Làm bằng vải không dệt SMMMS cao cấp 5 lớp 50gsm chống thấm nước, chống thấm cồn, chống tĩnh điện. 
Xung quanh phẫu trường có lớp vải siêu thấm 130gsm . 
Bộ khăn gồm : 
1 x khăn trải bàn dụng cụ L gia cố lớp chống thấm SMMMS 140x200cm, 
 1 x khăn trải bàn dụng cụ M gia cố lớp chống thấm SMMMS 140x160cm, 
4 x khăn thấm 30x40cm, 
2 x băng keo y tế 9x50cm, 
1 x khăn đa dụng 80x100cm , 
1 x khăn chữ U thấm 200 x 290 cm  với hình chữ U 12 x 75 cm gia cố vùng siêu thấm dày 130gsm và băng keo y tế xung quanh chữ U (băng keo y tế bằng chất liệu acrylic, mềm mại, dính tốt trên da trong thời gian phẫu thuật dài, không gây kích ứng da), 
1 x khăn chữ U 150x220cm (dùng để trải lớp dưới, có băng keo y tế quanh chữ U 12x75cm),   
1x  khăn phủ ngang 160x260cm (có gia cố vùng siêu thấm tại phẫu trường, có băng keo y tế), 
1 x Bao chi dưới 28x85cm, làm từ vải bán thấm 62gsm, vải 2 lớp, lớp bên trong thấm, lớp bên ngoài không thấm.
Tiêu chuẩn CE, ISO 13485</t>
  </si>
  <si>
    <t>64.BV17</t>
  </si>
  <si>
    <t>Bộ khăn nội soi khớp gối (dùng cho ca nội soi khớp gối) (04P18)</t>
  </si>
  <si>
    <t>7 bộ/ thùng</t>
  </si>
  <si>
    <t xml:space="preserve">Chất liệu chính: Vải không dệt cao cấp 5 lớp SSMMS không thấm nước; băng keo y tế co giãn tốt, dính tốt trên da trong thời gian phẫu thuật dài, không gây kích ứng da.
Thành phần bao gồm: 
1. Khăn trải bàn được gia cố vải SMS chống thấm 140 x 200 cm: 1 cái
2. Khăn nội soi khớp gối 01 hình chữ T, có màng TPE co giãn, đàn hồi tốt, có túi chứa dịch có co nối, 270 x 280 cm: 1 cái
3. Khăn lau thấm hút 30 x 40 cm: 2 cái
4. Băng keo OP 10x 50 cm: 2 cái
5. Bao phủ chi 28 x 85 cm: 1 cái
Đóng gói: 1 bộ/gói. Sản phẩm được tiệt trùng bằng khí EO-Gas. 
Đạt TCVN ISO 13485:2016, ISO 9001:2015 </t>
  </si>
  <si>
    <t>Bộ khăn nội soi khớp vai (dùng cho ca nội soi khớp vai) (04P14)</t>
  </si>
  <si>
    <t>Làm bằng vải không dệt SMMMS cao cấp 5 lớp chống thấm nước, chống thấm cồn, chống tĩnh điện. 
 Băng keo y tế  chất liệu acrylic, co dãn tốt, dính tốt trên da trong thời gian phẫu thuật dài, không gây kích ứng da.
Túi chứa dịch kích thước 65x110cm, 360o nên có thể chứa toàn bộ chất lỏng, miệng túi có thanh kim loại bọc nhựa dùng để định hình túi khi trải khăn, có co nối dùng để dẫn dịch lỏng.
Bộ khăn gồm:
1 x Khăn trải bàn dụng cụ 140x200cm
1 x Khăn nội soi khớp vai có túi chứa dịch 160x230cm, rãnh chữ U 12x60cm, có băng keo y tế quanh chữ U
2 x Khăn thấm 30x40cm, vải spunlace có độ thấm tốt, mềm mại
1 x Băng keo y tế 9x50cm
1 x Bao chi trên 23x60cm, làm từ vải bán thấm, vải gồm 2 lớp, lớp bên trong thấm giúp thông thoáng cho bệnh nhân, lớp bên ngoài không thấm, có độ bảo vệ cao.
Tiêu chuẩn chất lượng ISO13485 và CE</t>
  </si>
  <si>
    <t>Bộ khăn phẫu thuật sọ (dùng cho phẫu thuật sọ não) (05P07)</t>
  </si>
  <si>
    <t>10 bộ/ thùng</t>
  </si>
  <si>
    <t>Làm bằng vải không dệt SMMMS cao cấp 5 lớp chống thấm nước, chống thấm cồn, chống tĩnh điện. 
 băng keo y tế  chất liệu acrylic, co dãn tốt, dính tốt trên da trong thời gian phẫu thuật dài, không gây kích ứng da.
Bộ khăn bao gồm: 
1 x Khăn trải bàn dụng cụ L 140 x 200
1 x Khăn phẫu thuật sọ E 250 x 300cm
  với vùng thấm mỏng vừa đủ kích thước 40 x 45 cm
  Lỗ 20 x 25 cm với màng phẫu thuật chất liệu PU mỏng dẻo, dính tốt
  Túi chứa dịch lỏng có nút xả (không có dây, miệng túi 70 cm, cao 40 cm)
  Tấm cố định ống dây"
1 x Khăn đa dụng 70 x 160cm
4 x Khăn có keo 45 x 60cm
1 x Băng keo OP 9 x 50cm
2 x Khăn thấm 30 x 40cm
Tiêu chuẩn CE, ISO 13485</t>
  </si>
  <si>
    <t>Bộ khăn phẫu thuật chi A (04P02)</t>
  </si>
  <si>
    <t xml:space="preserve"> Làm bằng vải không dệt SMMMS cao cấp 5 lớp chống thấm nước, chống thấm cồn, chống tĩnh điện
Các loại băng keo y tế bằng chất liệu acrylic, không gây kích ứng da, Xung quanh phẫu trường có lớp vải siêu thấm 130gsm .
Bộ khăn bao gồm:
1 x Khăn trải bàn dụng cụ 2 lớp 140 x 200cm,
1 x Băng keo 9 x 50cm,
1 x Khăn phẫu thuật chi A 200/275 x 310cm( Khăn hình chữ T có lỗ dàn hồi đường kính 6cm có vùng thấm. Có vị trí cố định các ống dây), 
1 x Khăn tiếp cận bằng vải không dệt 80 x 100cm, 
1 x khăn thấm 30 x 40cm,
1 x Bao chi dưới 28 x 85cm chất liệu vải bán thấm 62gsm thiết kế chỉ thấm mặt trong, không thấm mặt ngoài,
Tiêu chuẩn CE, ISO 13485</t>
  </si>
  <si>
    <t>Bộ khăn cắt đốt nội soi (dùng nội soi niệu) (06P02)</t>
  </si>
  <si>
    <t>Làm bằng vải không dệt SMMMS cao cấp 5 lớp chống thấm nước, chống thấm cồn, chống tĩnh điện
1 x Khăn trải bàn dụng cụ
2 x Khăn thấm
1 x Khăn cắt đoạn qua niệu đạo
- Có bao phủ chi
- Lỗ tròn 7 cm
- Lỗ bầu dục 8 x 5 cm
- Có túi chứa dịch lỏng với màng lọc và ống nối.
-  có băng keo y tế 
-  Tiêu chuẩn ISO 13485 , CE.</t>
  </si>
  <si>
    <t>Bộ khăn sanh mổ (dùng cho ca sanh mổ) (03P29)</t>
  </si>
  <si>
    <t>9 bộ/ thùng</t>
  </si>
  <si>
    <t xml:space="preserve">Làm bằng vải không dệt SMMMS cao cấp 5 lớp chống thấm nước, chống thấm cồn, chống tĩnh điện
1 x Khăn trải bàn dụng cụ L 140x200cm
1 x Khăn phủ bàn mayo 2 lớp 60x 100 cm 
1 x Khăn sanh mổ F 180x320 cm 
4 x Khăn thấm 30 x 40 cm
2 x Khăn em bé 60 x 90 cm 
1 x Khăn đa dụng: 90x100cm
Đạt TCVN ISO 13485:2016, ISO 9001:2015 </t>
  </si>
  <si>
    <t>Bộ khăn sanh thường có túi (03P03)</t>
  </si>
  <si>
    <t xml:space="preserve">Làm bằng vải không dệt SMMMS cao cấp 5 lớp chống thấm nước, chống thấm cồn, chống tĩnh điện
1 x Khăn trải bàn màu
1 x Khăn trải dưới mông có túi chứa dịch
- Màng EVA xanh biển được gia cố bằng vải bán thấm 50 x 60 cm, có túi chứa dịch lỏng với thang đo 2000ml
1 x Khăn đa dụng
1 x Khăn em bé M
Đạt TCVN ISO 13485:2016, ISO 9001:2015 </t>
  </si>
  <si>
    <t>Bộ khăn nội soi niệu quản không túi (06P05)</t>
  </si>
  <si>
    <t xml:space="preserve">1 x Khăn trải bàn dụng cụ L: 140cm x 200cm
1 x Bao chụp đầu đèn L: đk 75cm 
1 x Khăn nội soi niệu quản không túi 180 x 180/240cm
 - Có bao phủ chi
 - Lỗ tròn 7 cm và băng keo y tế
Đạt TCVN ISO 13485:2016, ISO 9001:2015 </t>
  </si>
  <si>
    <t>Bộ khăn mổ thận lấy sỏi qua da (06P08)</t>
  </si>
  <si>
    <t>Làm bằng vải không dệt SMMMS cao cấp 5 lớp chống thấm nước, chống thấm cồn, chống tĩnh điện
1 x Khăn trải bàn dụng cụ 140x200cm
1 x Khăn mổ thận lấy sỏi qua da 200x270cm
1 x Bao chụp đầu đèn ĐK75cm
2 x Khăn thấm 30x40cm
1 x Khăn có keo 80x200cm.
Tiêu chuẩn ISO 13485 hoặc tương đương</t>
  </si>
  <si>
    <t>Bộ chăm sóc vết thương (K0022)</t>
  </si>
  <si>
    <t>45 bộ/ thùng</t>
  </si>
  <si>
    <t xml:space="preserve">4 x gạc cotton 7,5 x 7,5cm, 8 lớp
6 x gòn viên Ø 2cm
1 x kẹp trắng 13cm
1 x kẹp bông sát khuẩn 9cm
1 x túi rác vàng 22 x 32 cm
1 x khăn trải bàn màu 45x60cm
Đạt TCVN ISO 13485:2016, ISO 9001:2015 </t>
  </si>
  <si>
    <t>Bộ thông tiểu (K1017)</t>
  </si>
  <si>
    <t>10 x gạc không dệt 8 lớp 7,5 x 7,5 cm
1 x kẹp trắng 13cm
1 x túi gel bôi trơn 4g 
1 x khăn đa dụng 50x60cm
1 x khăn có lỗ tròn Ø 8cm 75x90cm</t>
  </si>
  <si>
    <t>Bộ khăn phẫu thuật nội soi với 1 bó gạc và 3 áo phẫu thuật basic gia cố thân (06P16)</t>
  </si>
  <si>
    <t xml:space="preserve">Làm bằng vải không dệt SMMMS cao cấp 5 lớp chống thấm nước, chống thấm cồn, chống tĩnh điện
1 x Khăn trải bàn dụng cụ S 120x140cm
1 x Khăn trải bàn dụng cụ 140x150cm
1 x Khăn nội soi tử cung 200x320cm
2 x bao phủ chi 80x100cm
6 x khăn thấm 30x40cm
2 x khăn đa dụng 80x80cm
2 x áo phẫu thuật basic gia cố thân M 125x150cm
1 x áo phẫu thuật basic gia cố thân L 135x160cm
2 x băng keo OP 4.5x50cm
1 bó gạc nhỏ có miếng cảm quang 10x40cm
1 x túi trải dưới mông B 80x120cm
Đạt TCVN ISO 13485:2016, ISO 9001:2015 </t>
  </si>
  <si>
    <t>Bộ bao chi áp lực phòng ngừa thuyên tắc huyết khối tĩnh mạch, loại một khoan bắp chân, size M, từ dưới 43cm, L501-M</t>
  </si>
  <si>
    <t>Bịch/ 1 đôi</t>
  </si>
  <si>
    <t>Bao chi bắp chân &lt;43 cm phòng ngừa huyết khối, dạng 1 khoang
Chất liệu Airflow Light, chỉ số thoáng khí 12.5m2 Pa/W , chỉ số giảm nhiệt TOG 0.8.
Lực nén 40 -65 mmHg/ 12 giây trong chu kỳ 60 giây.
Tiêu chuẩn ISO 13485 hoặc tương đương</t>
  </si>
  <si>
    <t>Bộ bao chi áp lực phòng ngừa thuyên tắc huyết khối tĩnh mạch, loại một khoan đùi, size M, từ dưới 71cm, L503-M</t>
  </si>
  <si>
    <t xml:space="preserve">Bao chi đùi &lt;71 cm, phòng ngừa huyết khối, dạng 1 khoang
Chất liệu Airflow Light, chỉ số thoáng khí 12.5m2 Pa/W , chỉ số giảm nhiệt TOG 0.8.
Lực nén 40 -65 mmHg/ 12 giây trong chu kỳ 60 giây
Tiêu chuẩn ISO 13485 hoặc tương đương
</t>
  </si>
  <si>
    <t>Khăn đa dụng 98x120cm (00D21A03)</t>
  </si>
  <si>
    <t>150 cái/ thùng</t>
  </si>
  <si>
    <t xml:space="preserve"> Khăn được cấu tạo từ chất liệu bán thấm 98 x120cm
Đạt TCVN ISO 13485:2016, ISO 9001:2015 </t>
  </si>
  <si>
    <t>Váy dùng một lần B (NS3001)</t>
  </si>
  <si>
    <t>5 cái/ bao</t>
  </si>
  <si>
    <t xml:space="preserve">Làm bằng vải không dệt chống thấm nước, chống thấm cồn, chống tĩnh điện.
Đạt TCVN ISO 13485:2016, ISO 9001:2015 </t>
  </si>
  <si>
    <t>Nhóm 9. Các loại vật tư y tế thay thế sử dụng trong một số thiết bị chẩn đoán, điều trị</t>
  </si>
  <si>
    <t>Assay Tip/Cup Elecsys ModularE170</t>
  </si>
  <si>
    <t xml:space="preserve">Hộp </t>
  </si>
  <si>
    <t>1 hộp</t>
  </si>
  <si>
    <t>Cốc phản ứng và đầu côn dùng một lần cho bệnh nhân, Calib và QC. Kích thước: 698x230x395 mm.
 48x2x84 tips/ cups and 8 waste liners.
Tiêu chuẩn ISO 13485 hoặc tương đương</t>
  </si>
  <si>
    <t xml:space="preserve">MEASURING CELL WITH REF. ELECT. 
V7.0. </t>
  </si>
  <si>
    <t>1 Hộp</t>
  </si>
  <si>
    <t>Bộ phận đo mẫu theo công nghệ điện hóa phát quang cho các máy cobas.
Tiêu chuẩn ISO 13485 hoặc tương đương</t>
  </si>
  <si>
    <t>Cobas sample cup 5000pcs</t>
  </si>
  <si>
    <t>5000 cups/ 1 hộp</t>
  </si>
  <si>
    <t>Cốc chứa mẫu được sử dụng cho mẫu, chất hiệu chuẩn và chứng. Quy cách đóng gói: 5000 cái/ hộp.
Tiêu chuẩn ISO 13485 hoặc tương đương</t>
  </si>
  <si>
    <t>Cartridge CL</t>
  </si>
  <si>
    <t>Là điện cực chọn lọc ion định lượng nồng độ Clo trong huyết thanh, huyết tương hoặc nước tiểu.
Khoảng đo: Huyết thanh, huyết tương: 60‑140 mmol/L; Nước tiểu: 20‑250 mmol/L. Khoảng tuyến tính: -40 đến -68 mV/dec
Thực hiện được 9000 xét nghiệm.
Tiêu chuẩn ISO 13485 hoặc tương đương</t>
  </si>
  <si>
    <t>Cartridge K</t>
  </si>
  <si>
    <t>Là điện cực chọn lọc ion định lượng nồng độ Kali trong huyết thanh, huyết tương hoặc nước tiểu.
Khoảng đo: Huyết thanh, huyết tương: 1.5‑10.0 mmol/L. Nước tiểu: 3‑100 mmol/L. Khoảng tuyến tính: 50 đến 68 mV/dec
Thực hiện được 9000 xét nghiệm.
Tiêu chuẩn ISO 13485 hoặc tương đương</t>
  </si>
  <si>
    <t>Cartridge NA</t>
  </si>
  <si>
    <t>Là điện cực chọn lọc ion định lượng nồng độ Natri trong huyết thanh, huyết tương hoặc nước tiểu.
Huyết thanh, huyết tương: 80‑180 mmol/L; Nước tiểu: 20‑250 mmol/L
Khoảng tuyến tính: 50 đến 68 mV/dec. 
Thực hiện được 9000 xét nghiệm.
Tiêu chuẩn ISO 13485 hoặc tương đương</t>
  </si>
  <si>
    <t>REFERENCE ELECTRODE</t>
  </si>
  <si>
    <t>Điện cực đo dung dịch KCl 1M. Điện áp đo đóng vai trò là điểm tham chiếu cho tất cả các lần đo. Kích thước đóng gói: 35x50x20 mm (LxHxD).
Tiêu chuẩn ISO 13485 hoặc tương đương</t>
  </si>
  <si>
    <t>HALOGEN LAMP</t>
  </si>
  <si>
    <t>Bóng đèn ha-lo-gen (50W) dùng cho máy sinh hóa miễn dịch cobas
Bước sóng phát hiện: có tất cả 12 bước sóng 340, 376, 415, 450, 480, 505, 546, 570, 600, 660, 700 và 800 nm.
Tiêu chuẩn ISO 13485 hoặc tương đương</t>
  </si>
  <si>
    <t>Reaction cell sets for cobas c 501</t>
  </si>
  <si>
    <t>3 bộ/ Hộp</t>
  </si>
  <si>
    <t>Khay phản ứng đặc hiệu phân tích vật liệu mẫu in vitro trên dòng máy phân tích cobas 6000 (c501). Kích thước: 342 x 215 x 342 mm
24 pieces (3 sets).
Tiêu chuẩn ISO 13485 hoặc tương đương</t>
  </si>
  <si>
    <t>Cell Set cobas C311</t>
  </si>
  <si>
    <t>18 cái/ hộp</t>
  </si>
  <si>
    <t>Bộ cóng đo phản ứng sinh hóa c 311
Kích thước: 342 x 215 x 342 mm.
Tiêu chuẩn ISO 13485 hoặc tương đương</t>
  </si>
  <si>
    <t>ASSAY CUP ELECSYS2010/cobas e411</t>
  </si>
  <si>
    <t>60 x 60 cup/ 1 hộp</t>
  </si>
  <si>
    <t>Cốc phản ứng, sử dụng một lần cho bệnh nhân, Calib, QC. Kích thước: 360x204x18 mm.
Tiêu chuẩn ISO 13485 hoặc tương đương</t>
  </si>
  <si>
    <r>
      <t> </t>
    </r>
    <r>
      <rPr>
        <b/>
        <sz val="14"/>
        <color theme="1"/>
        <rFont val="Times New Roman"/>
        <family val="1"/>
      </rPr>
      <t xml:space="preserve">Nhóm 10. Các VTYT không thuộc phạm vi thanh toán của TT 04/2017/TT-BYT
</t>
    </r>
  </si>
  <si>
    <t>Cây thông nòng (định dạng) đặt nội khí quản Idealcare các số 6,10,14Fr</t>
  </si>
  <si>
    <t>Cây đặt nội khí quản nhôm dẻo dễ điều chỉnh kiểu dáng theo bất kỳ hình dạng. Ống bọc ngoài  vật liệu PVC mềm
Kích cỡ: 6Fr, 10Fr, 14Fr. Chiều dài  ống ngoài 305-307mm, đường kính ngoài 1.9-2.1mm, đường kính trong 1.2-1.3mm, chiều dài ống nhôm 300-302mm, đường kính ống nhôm 1.1-1.2mm
Đóng gói tiệt trùng ETO.
Tiêu chuẩn ISO 13485 hoặc tương đương</t>
  </si>
  <si>
    <t>Bóng bóp gây mê Plasti-med  các cỡ</t>
  </si>
  <si>
    <t>Bóng gây mê vật liệu cao su, không latex
Thể tích bóng 0.5,1,2,3 lít.
Tiêu chuẩn ISO 13485 hoặc tương đương</t>
  </si>
  <si>
    <t>Bộ dụng cụ tập thở sau phẫu thuật ( Coach2) các cỡ</t>
  </si>
  <si>
    <t>12 Bộ/ Thùng</t>
  </si>
  <si>
    <t>- Thiết bị trị liệu hô hấp sử dụng cho một bệnh nhân. Hỗ trợ bệnh nhân hồi phục sau phẫu thuật  hoặc cần tập thở sâu để cải thiện việc thanh thải dịch tiết, hỗ trợ điều trị xẹp phổi hoặc tạo điều kiện mở đường thở.
- Van 1 chiều đảm bảo cho bệnh nhân hít vào thở ra.
- Có  piston, thanh chỉ dẫn, phao màu vàng  dễ quan sát (chỉ hít vào đúng lưu lượng) và biểu tượng hướng dẫn cơ bản giúp bệnh nhân thực hiện và theo dõi các bài tập thở mà không cần giám sát trực tiếp của nhân viên y tế.
- Vạch chia mỗi vạch 500ml
- Có cổng nối oxy để cung cấp bổ sung oxy
- Tay cầm tiện lợi, ống linh hoạt. 
- Dung tích 4000ml (người lớn); 2500ml (trẻ em).
Tiêu chuẩn ISO 13485 hoặc tương đương</t>
  </si>
  <si>
    <t>Bộ dụng cụ cố định nội khí quản</t>
  </si>
  <si>
    <t>Dây cố định ống nội khí quản người lớn.
* Làm bằng vật liệu siêu mềm không gây trầy xước, giảm lở loét cổ và miệng  bệnh nhân.
* Có thể điều chỉnh để phù hợp với kích cỡ cổ khác nhau 
* Bộ bao gồm: 1 dây quấn cổ màu trắng có mấu khóa dán nhiều lớp  2 đầu dài có thể điều chỉnh, cố định lại theo kích thước, 3 dây màu xanh có miếng dán cố định 
* Chỉ sử dụng cho 1 bệnh nhân, không latex.
Tiêu chuẩn ISO 13485 hoặc tương đương</t>
  </si>
  <si>
    <t>Bộ dung cụ Forgarti các cỡ dùng cho động - tĩnh mạch các cỡ</t>
  </si>
  <si>
    <t>06 Bộ/ Hộp</t>
  </si>
  <si>
    <t>Catheter loại bỏ máu đông trong quá trình mổ thuyên tắc tắc động mạch 
100% silicone, bóng không bị phân mảnh, tích hợp stylet linh hoạt, đầu mềm, cản quang
Kích cỡ: 2F, 3F, 4F, 5F, 6F, 7F dài 40/60/80/100. Thể tích bơm chất lỏng tối đa 0.05cc, 0.10cc, 0.50cc, 0.75cc, 1.25cc, 2.00cc. Đường kính bóng khi bơm 4mm, 5mm, 9mm, 11mm, 13mm, 14mm. Không latex
* Tiêu chuẩn ISO, CFG được cấp bởi FDA</t>
  </si>
  <si>
    <t>Bộ Ống bơm hút</t>
  </si>
  <si>
    <t>1 bộ/gói</t>
  </si>
  <si>
    <t>* Vật tư tiêu hao dùng cho Máy bơm hút tuần hoàn nội soi
* Chất liệu: Silicone
* Tiêu chuẩn ISO 13485 hoặc tương đương</t>
  </si>
  <si>
    <t>Khay cuvettes (Dùng cho máy đông máu tự động Solea 100)</t>
  </si>
  <si>
    <t>2320 tests/ Hộp</t>
  </si>
  <si>
    <t>Cuvettes Rack For 2320 tests là bộ dụng cụ đựng hóa chất/
mẫu thử được sử dụng cho máy phân tích đông máu tự động.  
Tiêu chuẩn ISO 13485 hoặc tương đương</t>
  </si>
  <si>
    <t>Bàn chải rửa tay phẫu thuật</t>
  </si>
  <si>
    <t>Hộp/ 12 cái</t>
  </si>
  <si>
    <t>Kích thước 4x10cm, đầu lông mềm.  Sản phẩm đạt tiêu chuẩn ISO 13485 hoặc tương đương</t>
  </si>
  <si>
    <t>Cây nong đặt nội khí quản khó (bougie), đã tiệt trùng</t>
  </si>
  <si>
    <t>01 Cái/Gói
10 Cái/ Hộp</t>
  </si>
  <si>
    <t>* Cây dẫn đường đặt nội khí quản Bougie đầu cong nhẹ (Coudé angled tip)
* Có các vạch chia đánh dấu rõ ràng
* Kích cỡ: 15Fr/5.0mm. Chiều dài 700m. ID của ống nội khí quản khuyến cáo từ 6.0-11.0
* Tiệt khuẩn EO, không latex. Sử dụng 1 lần
* Tiêu chuẩn ISO/CE</t>
  </si>
  <si>
    <t>Qui cách</t>
  </si>
  <si>
    <t>Mã nhóm theo TT 04</t>
  </si>
  <si>
    <t>- Địa điểm giao hàng: Tại Bệnh viện Quân y 17 (Địa chỉ: Số 2, đường Nguyễn Hữu Thọ, Phường Hòa Thuận Tây, Quận Hải Châu, TP. Đà Nẵng)</t>
  </si>
  <si>
    <t>- Dây dẫn: Nhựa nguyên sinh đạt tiêu chuẩn, mềm dẻo, độ đàn hồi cao, không gãy gập khi bảo quản và sử dụng. Dây dài ≥ 300mm 
- Kim làm bằng chất liệu thép không gỉ, mài vát 3 cạnh, sắc nhọn, tiêm vào da trơn, nhẵn nhẹ nhàng không gây đau cho bệnh nhân.Cỡ kim 23G x ¾", 25G x ¾" và các cỡ khác theo yêu cầu.
- Sản phẩm được tiệt trùng bằng khí Ethylene Oxide (E.O).
 Đạt tiêu chuẩn ISO 13485.</t>
  </si>
  <si>
    <r>
      <t>- Có đầu bảo vệ bằng kim loại dạng lò xo gồm 2 cánh tay đòn bắt chéo nhau
- Đầu kim 3 mặt vát. Tạo độ bén tối đa
- Cathether nhựa Có 4 đường cản quang ngầm. vật liệu FEP-Teflon.
- Màng kị nước chống máu tràn ra khi thiết lập đường truyền,</t>
    </r>
    <r>
      <rPr>
        <b/>
        <sz val="14"/>
        <color theme="1"/>
        <rFont val="Times New Roman"/>
        <family val="1"/>
      </rPr>
      <t xml:space="preserve"> có nút chặn đầu</t>
    </r>
    <r>
      <rPr>
        <sz val="14"/>
        <color theme="1"/>
        <rFont val="Times New Roman"/>
        <family val="1"/>
      </rPr>
      <t xml:space="preserve">
- Đạt tiêu chuẩn EN ISO 13485:2016
- Chứng nhận EC
- ISO 10555-5
- Bằng sáng chế : 1-0016123 (Cục Sở hữu trí tuệ Việt Nam)</t>
    </r>
  </si>
  <si>
    <t>Tiêu chuẩn kỹ thuật: trơn láng,  dễ đặt, đầu mở, hai đầu hình chữ J màu trắng có vạch chia chiều dài, cản quang. Cây đẩy màu xanh dương,  Các cỡ từ số 6 - số 8Fr. thời gian đặt lưu trong cơ thể lâu từ 6- 12 tháng, dẫn lưu tốt, không gây kích ứng bệnh nhân, có in mã vạch trên bao bì sản phẩm, đạt tiêu chuẩn CE.</t>
  </si>
  <si>
    <t>Tiêu chuẩn kỹ thuật: Có dây dẫn đường. Stent trơn láng,  dễ đặt, đầu mở, hai đầu hình chữ J màu trắng có vạch chia chiều dài, cản quang. Cây đẩy màu xanh dương,  Các cỡ từ số 6 - số 8Fr. thời gian đặt lưu trong cơ thể lâu từ 6- 12 tháng, dẫn lưu tốt, không gây kích ứng bệnh nhân, có in mã vạch trên bao bì sản phẩm, đạt tiêu chuẩn CE.</t>
  </si>
  <si>
    <r>
      <t xml:space="preserve">Khớp háng bán phần </t>
    </r>
    <r>
      <rPr>
        <b/>
        <sz val="14"/>
        <color theme="1"/>
        <rFont val="Times New Roman"/>
        <family val="1"/>
      </rPr>
      <t>có xi măng</t>
    </r>
    <r>
      <rPr>
        <sz val="14"/>
        <color theme="1"/>
        <rFont val="Times New Roman"/>
        <family val="1"/>
      </rPr>
      <t xml:space="preserve"> 
Bipolar/ LOCK tự định tâm</t>
    </r>
  </si>
  <si>
    <r>
      <t xml:space="preserve">Bộ dây máu kèm </t>
    </r>
    <r>
      <rPr>
        <b/>
        <sz val="14"/>
        <color theme="1"/>
        <rFont val="Times New Roman"/>
        <family val="1"/>
      </rPr>
      <t xml:space="preserve">đầu nối mở và </t>
    </r>
    <r>
      <rPr>
        <sz val="14"/>
        <color theme="1"/>
        <rFont val="Times New Roman"/>
        <family val="1"/>
      </rPr>
      <t>màng lọc 1.6m2 cho liệu pháp CVVHD, CVVHDF, kết hợp với lọc máu hấp phụ; bao gồm:  Dây dẫn động mạch có các dây dẫn phụ chứa citrate/heparin; Dây dẫn tĩnh mạch có dây dẫn phụ chứa canxi kèm túi chứa 2 lít chất thải dịch mồi; Dây dẫn dịch thẩm tách kèm túi làm ấm; Dây dẫn dịch thải kèm cổng lấy mẫu; Dây dẫn dịch bù; túi dịch thải 7 lít; 5 bộ đo áp lực kèm màng lọc 0,2 μm. OMNIset® Plus phù hợp với chống đông máu bằng heparin và citrate.
Tiệt trùng bằng Ethylene Oxide.
Đạt tiêu chuẩn ISO 13485</t>
    </r>
  </si>
  <si>
    <r>
      <t>Điện cực cắt rạch hình vòng cho ống nội soi bàng quang 12</t>
    </r>
    <r>
      <rPr>
        <vertAlign val="superscript"/>
        <sz val="14"/>
        <color theme="1"/>
        <rFont val="Times New Roman"/>
        <family val="1"/>
      </rPr>
      <t>0</t>
    </r>
    <r>
      <rPr>
        <sz val="14"/>
        <color theme="1"/>
        <rFont val="Times New Roman"/>
        <family val="1"/>
      </rPr>
      <t>, 24Fr</t>
    </r>
  </si>
  <si>
    <r>
      <t xml:space="preserve">Kính gửi: </t>
    </r>
    <r>
      <rPr>
        <sz val="12"/>
        <color theme="1"/>
        <rFont val="Times New Roman"/>
        <family val="1"/>
      </rPr>
      <t>Bệnh viện Quân y 17</t>
    </r>
  </si>
  <si>
    <t>Mã VTBV</t>
  </si>
  <si>
    <t>Thành tiền (tính theo bộ)</t>
  </si>
  <si>
    <t xml:space="preserve">Cấu hình, tính năng kỹ thuật cơ bản </t>
  </si>
  <si>
    <t>Thành tiền</t>
  </si>
  <si>
    <t>Đơn giá</t>
  </si>
  <si>
    <t>BẢNG BÁO GIÁ</t>
  </si>
  <si>
    <t>Theo yêu cầu của Quý Bệnh viện, Công ty chúng tôi xin gửi tới Quý Bệnh viện bảng báo giá các mặt hàng sau:</t>
  </si>
  <si>
    <t>Mã VTBV
(tính theo bộ)</t>
  </si>
  <si>
    <t>- Giá chào đã bao gồm tất cả các loại thuế, phí và các chi phí khác liên quan.</t>
  </si>
  <si>
    <t>Dung dịch làm sạch máy thận nhân tạo axit citric</t>
  </si>
  <si>
    <t>Can
/
5 lít</t>
  </si>
  <si>
    <t>Dung dịch sát khuẩn màng lọc thận nhân tạo</t>
  </si>
  <si>
    <t>Dung dịch thẩm phân máu đậm đặc RENALVN-3A (Acid)</t>
  </si>
  <si>
    <t>Lít</t>
  </si>
  <si>
    <t>Can 10 lít</t>
  </si>
  <si>
    <t>Dung dịch thẩm phân máu đậm đặc RENALVN-B (Bicarbonat)</t>
  </si>
  <si>
    <t>Thủy tinh thể nhân tạo mềm đơn tiêu lắp sẵn</t>
  </si>
  <si>
    <t>Chất lỏng chứa:
- Axit Citric 45%-55%
- Axit lactic
- Nước tinh khiết
Công dụng: 
- Làm sạch và khử khuẩn máy lọc thận nhân tạo
- Loại bỏ các vi khuẩn hiệu quả ở nhiệt độ trên 80 độ C</t>
  </si>
  <si>
    <t xml:space="preserve">Peracetic acid: 4%
Hydrogen Peroxide: 26% 
Acetic acid: 10% </t>
  </si>
  <si>
    <t>Thành phần trong 1.000 ml dung dịch gồm:
- Natri clorid: 270,869 g
- Kali clorid: 6,710 g
- Calci clorid.2H2O: 9,924 g
- Magnesi clorid.6H2O: 4,575 g
- Acid acetic băng: 8,100 g
- Glucose.H2O: 49,499 g (= 45g Glucose khan)
- Nước đạt tiêu chuẩn ISO 23500-3:2019 vừa đủ: 1.000 ml
Tiêu chuẩn chất lượng: ISO 9001, ISO 13485
Quy cách: Can 10 lít được đóng kín bằng màng seal nhôm
Sử dụng tương thích với dịch B (Bicarbonat) theo đúng khuyến cáo của nhà sản xuất</t>
  </si>
  <si>
    <t>Thành phần trong 1.000 ml dung dịch gồm:
- Natri bicarbonat: 84,0 g
- Nước đạt tiêu chuẩn ISO 23500-3:2019 vừa đủ: 1.000 ml
Tiêu chuẩn chất lượng: ISO 9001, ISO 13485
Quy cách: Can 10 lít được đóng kín bằng màng seal nhôm
Sử dụng tương thích với dịch A (Acid) theo đúng khuyến cáo của nhà sản xuất</t>
  </si>
  <si>
    <t xml:space="preserve">+Thủy Tinh Thể nhân tạo mềm, đơn tiêu cự. Phi cầu (điều chỉnh cầu sai âm tính). 
+ Chất liệu Hydrophobic Acrylic, không bị bọt khí (glistening), màu vàng. Được phủ bên ngoài 1 lớp heparin. Lọc tia UV, lọc ánh sáng xanh.
+ Công nghệ bù một loạt quang sai từ các hình dạng giác mạc khác nhau và sự sai lệch của thể thủy tinh và sự thay đổi quang sai theo kích thước đồng tử.
Thiết kế dạng một mảnh, càng chữ C. 
+ Đường kính thấu kính 6mm, đường kính tổng 13mm. 
+ Đặt qua vết mổ nhỏ 2,2-2,6mm theo từng dải Diopter
+ Dải diopter từ 0D đến + 34D bước nhảy 0.5 D. 
+ Chỉ số A-constant: 120.2
+ ACD: 6.14, đặt trong bao
+ Thiết kế ngăn chặn PCO: bờ vuông và vòng chống đục bao sau 360 độ
+ Chỉ số khúc xạ: 1.49
+ Chỉ số ABBE: 50
+ Thủy tinh thể lắp sẵn hoàn toàn trong injector
</t>
  </si>
  <si>
    <t>Cấu hình, tính năng kỹ thuật cơ bản (Công ty - rà soát lại, ghi đầy đủ thông tin)</t>
  </si>
  <si>
    <t xml:space="preserve">Áo phẫu thuật vô trùng basic size M, L </t>
  </si>
  <si>
    <t>Vải không dệt SMMMS chống thấm nước, chống thấm cồn, chống tĩnh điện, kích thước 140 x 120cm 
Mỗi áo gồm 2 khăn thấm 30x40cm, vải airlaid có độ thấm tốt, mềm mại.
Đạt chuẩn ISO 13485, 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</si>
</sst>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Red]#,##0"/>
    <numFmt numFmtId="165" formatCode="_ * #,##0_ ;_ * \-#,##0_ ;_ * &quot;-&quot;??_ ;_ @_ "/>
    <numFmt numFmtId="166" formatCode="_(* #,##0_);_(* \(#,##0\);_(* &quot;-&quot;??_);_(@_)"/>
    <numFmt numFmtId="167" formatCode="[$-409]General"/>
  </numFmts>
  <fonts count="32" x14ac:knownFonts="1">
    <font>
      <sz val="11"/>
      <color theme="1"/>
      <name val="Calibri"/>
      <family val="2"/>
      <scheme val="minor"/>
    </font>
    <font>
      <sz val="11"/>
      <color theme="1"/>
      <name val="Calibri"/>
      <family val="2"/>
      <scheme val="minor"/>
    </font>
    <font>
      <sz val="10"/>
      <name val="Arial"/>
      <family val="2"/>
    </font>
    <font>
      <sz val="10"/>
      <name val=".VnTime"/>
      <family val="2"/>
    </font>
    <font>
      <sz val="10"/>
      <color indexed="8"/>
      <name val="Arial"/>
      <family val="2"/>
    </font>
    <font>
      <sz val="11"/>
      <color indexed="8"/>
      <name val="Calibri"/>
      <family val="2"/>
    </font>
    <font>
      <sz val="13"/>
      <color theme="1"/>
      <name val="Times New Roman"/>
      <family val="2"/>
    </font>
    <font>
      <sz val="12"/>
      <name val="Times New Roman"/>
      <family val="1"/>
    </font>
    <font>
      <sz val="11"/>
      <color rgb="FF000000"/>
      <name val="Calibri"/>
      <family val="2"/>
    </font>
    <font>
      <sz val="11"/>
      <color theme="1"/>
      <name val="Calibri"/>
      <family val="2"/>
      <charset val="163"/>
      <scheme val="minor"/>
    </font>
    <font>
      <sz val="10"/>
      <name val="Microsoft Sans Serif"/>
      <family val="2"/>
    </font>
    <font>
      <sz val="11"/>
      <name val="Calibri"/>
      <family val="2"/>
    </font>
    <font>
      <sz val="10"/>
      <color indexed="8"/>
      <name val="Arial Narrow"/>
      <family val="2"/>
    </font>
    <font>
      <sz val="11"/>
      <color theme="1"/>
      <name val="Arial"/>
      <family val="2"/>
    </font>
    <font>
      <sz val="11"/>
      <color theme="1"/>
      <name val="Calibri"/>
      <family val="2"/>
    </font>
    <font>
      <sz val="10"/>
      <name val="Arial"/>
      <family val="2"/>
      <charset val="163"/>
    </font>
    <font>
      <b/>
      <sz val="14"/>
      <color theme="1"/>
      <name val="Times New Roman"/>
      <family val="1"/>
    </font>
    <font>
      <b/>
      <sz val="12"/>
      <color theme="1"/>
      <name val="Times New Roman"/>
      <family val="1"/>
    </font>
    <font>
      <sz val="12"/>
      <color theme="1"/>
      <name val="Times New Roman"/>
      <family val="1"/>
    </font>
    <font>
      <sz val="12"/>
      <color theme="1"/>
      <name val="Calibri"/>
      <family val="2"/>
      <scheme val="minor"/>
    </font>
    <font>
      <sz val="14"/>
      <color theme="1"/>
      <name val="Times New Roman"/>
      <family val="1"/>
    </font>
    <font>
      <b/>
      <i/>
      <sz val="14"/>
      <color theme="1"/>
      <name val="Times New Roman"/>
      <family val="1"/>
    </font>
    <font>
      <vertAlign val="superscript"/>
      <sz val="14"/>
      <color theme="1"/>
      <name val="Times New Roman"/>
      <family val="1"/>
    </font>
    <font>
      <sz val="12"/>
      <color theme="1"/>
      <name val="Times New Roman"/>
      <family val="2"/>
    </font>
    <font>
      <i/>
      <sz val="14"/>
      <color theme="1"/>
      <name val="Times New Roman"/>
      <family val="1"/>
    </font>
    <font>
      <sz val="14"/>
      <color theme="1"/>
      <name val="Times New Roman"/>
      <family val="2"/>
      <charset val="163"/>
    </font>
    <font>
      <b/>
      <sz val="11"/>
      <color theme="1"/>
      <name val="Times New Roman"/>
      <family val="1"/>
    </font>
    <font>
      <b/>
      <sz val="10"/>
      <color theme="1"/>
      <name val="Times New Roman"/>
      <family val="1"/>
    </font>
    <font>
      <sz val="10"/>
      <color theme="1"/>
      <name val="Times New Roman"/>
      <family val="1"/>
    </font>
    <font>
      <sz val="10"/>
      <color theme="1"/>
      <name val="Times New Roman"/>
      <family val="1"/>
      <charset val="163"/>
    </font>
    <font>
      <i/>
      <sz val="10"/>
      <color theme="1"/>
      <name val="Times New Roman"/>
      <family val="1"/>
    </font>
    <font>
      <sz val="10"/>
      <color theme="1"/>
      <name val="Times New Roman"/>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80">
    <xf numFmtId="0" fontId="0" fillId="0" borderId="0"/>
    <xf numFmtId="43" fontId="1" fillId="0" borderId="0" applyFont="0" applyFill="0" applyBorder="0" applyAlignment="0" applyProtection="0"/>
    <xf numFmtId="0" fontId="1" fillId="0" borderId="0"/>
    <xf numFmtId="0" fontId="1" fillId="0" borderId="0"/>
    <xf numFmtId="0" fontId="2" fillId="0" borderId="0"/>
    <xf numFmtId="43" fontId="1" fillId="0" borderId="0" applyFont="0" applyFill="0" applyBorder="0" applyAlignment="0" applyProtection="0"/>
    <xf numFmtId="0" fontId="3" fillId="0" borderId="0"/>
    <xf numFmtId="0" fontId="1" fillId="0" borderId="0"/>
    <xf numFmtId="0" fontId="1" fillId="0" borderId="0"/>
    <xf numFmtId="0" fontId="4" fillId="0" borderId="0">
      <alignment vertical="top"/>
    </xf>
    <xf numFmtId="0" fontId="5" fillId="0" borderId="0"/>
    <xf numFmtId="43" fontId="5" fillId="0" borderId="0" applyFont="0" applyFill="0" applyBorder="0" applyAlignment="0" applyProtection="0"/>
    <xf numFmtId="0" fontId="6" fillId="0" borderId="0"/>
    <xf numFmtId="0" fontId="2" fillId="0" borderId="0">
      <alignment vertical="top"/>
    </xf>
    <xf numFmtId="43" fontId="2" fillId="0" borderId="0" applyFont="0" applyFill="0" applyBorder="0" applyAlignment="0" applyProtection="0"/>
    <xf numFmtId="43" fontId="1" fillId="0" borderId="0" applyFont="0" applyFill="0" applyBorder="0" applyAlignment="0" applyProtection="0"/>
    <xf numFmtId="0" fontId="8" fillId="0" borderId="0"/>
    <xf numFmtId="0" fontId="8" fillId="0" borderId="0"/>
    <xf numFmtId="0" fontId="9" fillId="0" borderId="0"/>
    <xf numFmtId="0" fontId="2" fillId="0" borderId="0"/>
    <xf numFmtId="0" fontId="10" fillId="0" borderId="0">
      <alignment vertical="top"/>
    </xf>
    <xf numFmtId="0" fontId="1" fillId="0" borderId="0"/>
    <xf numFmtId="0" fontId="9" fillId="0" borderId="0"/>
    <xf numFmtId="0" fontId="8" fillId="0" borderId="0"/>
    <xf numFmtId="0" fontId="8" fillId="0" borderId="0"/>
    <xf numFmtId="0" fontId="8" fillId="0" borderId="0"/>
    <xf numFmtId="0" fontId="1" fillId="0" borderId="0"/>
    <xf numFmtId="0" fontId="9" fillId="0" borderId="0"/>
    <xf numFmtId="0" fontId="11" fillId="0" borderId="0"/>
    <xf numFmtId="0" fontId="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7" fillId="0" borderId="0">
      <alignment vertical="top"/>
    </xf>
    <xf numFmtId="0" fontId="8" fillId="0" borderId="0"/>
    <xf numFmtId="0" fontId="1" fillId="0" borderId="0"/>
    <xf numFmtId="0" fontId="11" fillId="0" borderId="0"/>
    <xf numFmtId="0" fontId="11" fillId="0" borderId="0"/>
    <xf numFmtId="0" fontId="8" fillId="0" borderId="0"/>
    <xf numFmtId="0" fontId="6" fillId="0" borderId="0"/>
    <xf numFmtId="0" fontId="8" fillId="0" borderId="0"/>
    <xf numFmtId="0" fontId="8" fillId="0" borderId="0"/>
    <xf numFmtId="0" fontId="2" fillId="0" borderId="0"/>
    <xf numFmtId="0" fontId="1" fillId="0" borderId="0"/>
    <xf numFmtId="0" fontId="8" fillId="0" borderId="0"/>
    <xf numFmtId="0" fontId="9" fillId="0" borderId="0"/>
    <xf numFmtId="0" fontId="8" fillId="0" borderId="0"/>
    <xf numFmtId="0" fontId="11" fillId="0" borderId="0"/>
    <xf numFmtId="0" fontId="2" fillId="0" borderId="0"/>
    <xf numFmtId="167" fontId="12" fillId="0" borderId="0">
      <alignment vertical="top" wrapText="1"/>
    </xf>
    <xf numFmtId="0" fontId="13" fillId="0" borderId="0">
      <alignment vertical="top"/>
    </xf>
    <xf numFmtId="0" fontId="14" fillId="0" borderId="0"/>
    <xf numFmtId="0" fontId="15" fillId="0" borderId="0" applyFill="0"/>
    <xf numFmtId="0" fontId="2" fillId="0" borderId="0"/>
    <xf numFmtId="0" fontId="4" fillId="0" borderId="0">
      <alignment vertical="top"/>
    </xf>
    <xf numFmtId="0" fontId="9" fillId="0" borderId="0"/>
    <xf numFmtId="0" fontId="2" fillId="0" borderId="0">
      <alignment vertical="top"/>
    </xf>
    <xf numFmtId="0" fontId="1" fillId="0" borderId="0"/>
    <xf numFmtId="0" fontId="2" fillId="0" borderId="0"/>
    <xf numFmtId="0" fontId="2" fillId="0" borderId="0"/>
    <xf numFmtId="43" fontId="1"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2" fillId="0" borderId="0"/>
    <xf numFmtId="0" fontId="23" fillId="0" borderId="0"/>
    <xf numFmtId="0" fontId="1" fillId="0" borderId="0"/>
    <xf numFmtId="43" fontId="2" fillId="0" borderId="0" applyFont="0" applyFill="0" applyBorder="0" applyAlignment="0" applyProtection="0"/>
    <xf numFmtId="0" fontId="25" fillId="0" borderId="0"/>
    <xf numFmtId="43" fontId="5" fillId="0" borderId="0" applyFont="0" applyFill="0" applyBorder="0" applyAlignment="0" applyProtection="0"/>
    <xf numFmtId="0" fontId="4" fillId="0" borderId="0">
      <alignment vertical="top"/>
    </xf>
    <xf numFmtId="0" fontId="2" fillId="0" borderId="0"/>
  </cellStyleXfs>
  <cellXfs count="277">
    <xf numFmtId="0" fontId="0" fillId="0" borderId="0" xfId="0"/>
    <xf numFmtId="3" fontId="16" fillId="0" borderId="1" xfId="0"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3" fontId="20" fillId="0" borderId="1" xfId="0" applyNumberFormat="1" applyFont="1" applyFill="1" applyBorder="1" applyAlignment="1">
      <alignment horizontal="right" vertical="center" wrapText="1"/>
    </xf>
    <xf numFmtId="3" fontId="20" fillId="0" borderId="1" xfId="0" applyNumberFormat="1" applyFont="1" applyFill="1" applyBorder="1" applyAlignment="1">
      <alignment vertical="center" wrapText="1"/>
    </xf>
    <xf numFmtId="3" fontId="16"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49" fontId="2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left" vertical="center"/>
    </xf>
    <xf numFmtId="0" fontId="20" fillId="0" borderId="1" xfId="0" quotePrefix="1" applyFont="1" applyFill="1" applyBorder="1" applyAlignment="1">
      <alignment vertical="center" wrapText="1"/>
    </xf>
    <xf numFmtId="0" fontId="20" fillId="0" borderId="1" xfId="0" quotePrefix="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right" vertical="center" wrapText="1"/>
    </xf>
    <xf numFmtId="3" fontId="20" fillId="0" borderId="1" xfId="65" applyNumberFormat="1" applyFont="1" applyFill="1" applyBorder="1" applyAlignment="1">
      <alignment horizontal="center" vertical="center" wrapText="1"/>
    </xf>
    <xf numFmtId="1" fontId="20" fillId="0" borderId="1" xfId="65" applyNumberFormat="1" applyFont="1" applyFill="1" applyBorder="1" applyAlignment="1">
      <alignment horizontal="left" vertical="center" wrapText="1"/>
    </xf>
    <xf numFmtId="3" fontId="20" fillId="0" borderId="1" xfId="70" quotePrefix="1" applyNumberFormat="1" applyFont="1" applyFill="1" applyBorder="1" applyAlignment="1">
      <alignment horizontal="left" vertical="center" wrapText="1"/>
    </xf>
    <xf numFmtId="3" fontId="20" fillId="0" borderId="1" xfId="0" applyNumberFormat="1" applyFont="1" applyFill="1" applyBorder="1" applyAlignment="1">
      <alignment horizontal="center" vertical="center"/>
    </xf>
    <xf numFmtId="3" fontId="20" fillId="0" borderId="1" xfId="70" quotePrefix="1" applyNumberFormat="1" applyFont="1" applyFill="1" applyBorder="1" applyAlignment="1">
      <alignment horizontal="left" vertical="center"/>
    </xf>
    <xf numFmtId="0" fontId="20" fillId="0" borderId="1" xfId="0" quotePrefix="1" applyNumberFormat="1" applyFont="1" applyFill="1" applyBorder="1" applyAlignment="1">
      <alignment vertical="center" wrapText="1"/>
    </xf>
    <xf numFmtId="0" fontId="20" fillId="0" borderId="1" xfId="0" applyFont="1" applyFill="1" applyBorder="1" applyAlignment="1" applyProtection="1">
      <alignment vertical="center" wrapText="1"/>
      <protection locked="0"/>
    </xf>
    <xf numFmtId="49" fontId="20" fillId="0" borderId="1" xfId="0" applyNumberFormat="1" applyFont="1" applyFill="1" applyBorder="1" applyAlignment="1">
      <alignment horizontal="left" vertical="center" wrapText="1"/>
    </xf>
    <xf numFmtId="0" fontId="20" fillId="0" borderId="1" xfId="0" applyFont="1" applyFill="1" applyBorder="1" applyAlignment="1">
      <alignment horizontal="justify" vertical="center" wrapText="1"/>
    </xf>
    <xf numFmtId="0" fontId="24"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0" fillId="0" borderId="1" xfId="76" applyFont="1" applyFill="1" applyBorder="1" applyAlignment="1">
      <alignment horizontal="left" vertical="center" wrapText="1"/>
    </xf>
    <xf numFmtId="3" fontId="20" fillId="0" borderId="1" xfId="19" applyNumberFormat="1" applyFont="1" applyFill="1" applyBorder="1" applyAlignment="1">
      <alignment horizontal="center" vertical="center" wrapText="1"/>
    </xf>
    <xf numFmtId="0" fontId="20" fillId="0" borderId="1" xfId="76" quotePrefix="1" applyFont="1" applyFill="1" applyBorder="1" applyAlignment="1">
      <alignment vertical="center" wrapText="1"/>
    </xf>
    <xf numFmtId="0" fontId="20" fillId="0" borderId="1" xfId="4" applyFont="1" applyFill="1" applyBorder="1" applyAlignment="1">
      <alignment horizontal="left" vertical="center" wrapText="1"/>
    </xf>
    <xf numFmtId="0" fontId="20" fillId="0" borderId="1" xfId="0" applyFont="1" applyFill="1" applyBorder="1" applyAlignment="1">
      <alignment horizontal="center" vertical="center"/>
    </xf>
    <xf numFmtId="3" fontId="20" fillId="0" borderId="1" xfId="0" applyNumberFormat="1" applyFont="1" applyFill="1" applyBorder="1" applyAlignment="1">
      <alignment horizontal="right" vertical="center"/>
    </xf>
    <xf numFmtId="0" fontId="24" fillId="0" borderId="1" xfId="0" applyFont="1" applyFill="1" applyBorder="1" applyAlignment="1">
      <alignment horizontal="center" vertical="center" wrapText="1"/>
    </xf>
    <xf numFmtId="2" fontId="20" fillId="0" borderId="1" xfId="78" applyNumberFormat="1" applyFont="1" applyFill="1" applyBorder="1" applyAlignment="1">
      <alignment horizontal="left" vertical="center" wrapText="1"/>
    </xf>
    <xf numFmtId="3" fontId="20" fillId="0" borderId="1" xfId="10" quotePrefix="1" applyNumberFormat="1" applyFont="1" applyFill="1" applyBorder="1" applyAlignment="1">
      <alignment horizontal="left" vertical="center" wrapText="1"/>
    </xf>
    <xf numFmtId="166" fontId="20" fillId="0" borderId="1" xfId="71" quotePrefix="1" applyNumberFormat="1" applyFont="1" applyFill="1" applyBorder="1" applyAlignment="1">
      <alignment horizontal="left" vertical="center" wrapText="1"/>
    </xf>
    <xf numFmtId="1" fontId="20" fillId="0" borderId="1" xfId="65" quotePrefix="1" applyNumberFormat="1" applyFont="1" applyFill="1" applyBorder="1" applyAlignment="1">
      <alignment horizontal="left" vertical="center" wrapText="1"/>
    </xf>
    <xf numFmtId="1" fontId="20" fillId="0" borderId="1" xfId="65" quotePrefix="1" applyNumberFormat="1" applyFont="1" applyFill="1" applyBorder="1" applyAlignment="1">
      <alignment vertical="center" wrapText="1"/>
    </xf>
    <xf numFmtId="49" fontId="20" fillId="0" borderId="1" xfId="71" quotePrefix="1"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shrinkToFit="1"/>
    </xf>
    <xf numFmtId="1" fontId="16" fillId="0" borderId="1" xfId="65" applyNumberFormat="1" applyFont="1" applyFill="1" applyBorder="1" applyAlignment="1">
      <alignment horizontal="left" vertical="center" wrapText="1"/>
    </xf>
    <xf numFmtId="0" fontId="16" fillId="0" borderId="1" xfId="0" quotePrefix="1" applyFont="1" applyFill="1" applyBorder="1" applyAlignment="1">
      <alignment vertical="center" wrapText="1"/>
    </xf>
    <xf numFmtId="0" fontId="16" fillId="0" borderId="1" xfId="10" applyFont="1" applyFill="1" applyBorder="1" applyAlignment="1">
      <alignment horizontal="left" vertical="center" wrapText="1"/>
    </xf>
    <xf numFmtId="0" fontId="20" fillId="0" borderId="1" xfId="10" applyFont="1" applyFill="1" applyBorder="1" applyAlignment="1">
      <alignment horizontal="left" vertical="center" wrapText="1"/>
    </xf>
    <xf numFmtId="0" fontId="20" fillId="0" borderId="1" xfId="0" quotePrefix="1" applyFont="1" applyFill="1" applyBorder="1" applyAlignment="1" applyProtection="1">
      <alignment horizontal="left" vertical="center" wrapText="1"/>
    </xf>
    <xf numFmtId="3" fontId="21" fillId="0" borderId="1" xfId="0" applyNumberFormat="1" applyFont="1" applyFill="1" applyBorder="1" applyAlignment="1">
      <alignment horizontal="center" vertical="center" wrapText="1"/>
    </xf>
    <xf numFmtId="3" fontId="21" fillId="0" borderId="1" xfId="0" applyNumberFormat="1" applyFont="1" applyFill="1" applyBorder="1" applyAlignment="1">
      <alignment horizontal="right" vertical="center" wrapText="1"/>
    </xf>
    <xf numFmtId="3" fontId="20" fillId="0" borderId="1" xfId="70" applyNumberFormat="1" applyFont="1" applyFill="1" applyBorder="1" applyAlignment="1">
      <alignment vertical="center" wrapText="1"/>
    </xf>
    <xf numFmtId="0" fontId="17" fillId="0" borderId="0" xfId="0" applyFont="1" applyFill="1" applyAlignment="1">
      <alignment horizontal="center" vertical="center"/>
    </xf>
    <xf numFmtId="0" fontId="19" fillId="0" borderId="0" xfId="0" applyFont="1" applyFill="1" applyAlignment="1">
      <alignment horizontal="left"/>
    </xf>
    <xf numFmtId="0" fontId="16" fillId="0" borderId="0" xfId="0" applyFont="1" applyFill="1" applyAlignment="1">
      <alignment horizontal="center" vertical="center"/>
    </xf>
    <xf numFmtId="0" fontId="18" fillId="0" borderId="0" xfId="0" applyFont="1" applyFill="1" applyAlignment="1">
      <alignment horizontal="left" vertical="center"/>
    </xf>
    <xf numFmtId="166" fontId="20" fillId="0" borderId="1" xfId="14" applyNumberFormat="1" applyFont="1" applyFill="1" applyBorder="1" applyAlignment="1">
      <alignment horizontal="left" vertical="center" wrapText="1"/>
    </xf>
    <xf numFmtId="3" fontId="20" fillId="0" borderId="1" xfId="70" quotePrefix="1" applyNumberFormat="1" applyFont="1" applyFill="1" applyBorder="1" applyAlignment="1">
      <alignment vertical="center" wrapText="1"/>
    </xf>
    <xf numFmtId="0" fontId="20" fillId="0" borderId="1" xfId="0" applyFont="1" applyFill="1" applyBorder="1" applyAlignment="1" applyProtection="1">
      <alignment vertical="center" wrapText="1"/>
    </xf>
    <xf numFmtId="0" fontId="20" fillId="0" borderId="1" xfId="72" quotePrefix="1" applyFont="1" applyFill="1" applyBorder="1" applyAlignment="1">
      <alignment horizontal="center" vertical="center" wrapText="1"/>
    </xf>
    <xf numFmtId="0" fontId="20" fillId="0" borderId="1" xfId="4" quotePrefix="1" applyFont="1" applyFill="1" applyBorder="1" applyAlignment="1">
      <alignment horizontal="left" vertical="center" wrapText="1"/>
    </xf>
    <xf numFmtId="0" fontId="20" fillId="0" borderId="1" xfId="0" quotePrefix="1" applyNumberFormat="1" applyFont="1" applyFill="1" applyBorder="1" applyAlignment="1">
      <alignment horizontal="left" vertical="center" wrapText="1"/>
    </xf>
    <xf numFmtId="3" fontId="20" fillId="0" borderId="1" xfId="0" quotePrefix="1" applyNumberFormat="1" applyFont="1" applyFill="1" applyBorder="1" applyAlignment="1">
      <alignment horizontal="left" vertical="center" wrapText="1"/>
    </xf>
    <xf numFmtId="49" fontId="20" fillId="0" borderId="1" xfId="0" applyNumberFormat="1" applyFont="1" applyFill="1" applyBorder="1" applyAlignment="1" applyProtection="1">
      <alignment horizontal="left" vertical="center" wrapText="1" shrinkToFit="1"/>
    </xf>
    <xf numFmtId="49" fontId="20" fillId="0" borderId="1" xfId="0" applyNumberFormat="1" applyFont="1" applyFill="1" applyBorder="1" applyAlignment="1">
      <alignment horizontal="center" vertical="center" shrinkToFit="1"/>
    </xf>
    <xf numFmtId="166" fontId="18" fillId="0" borderId="1" xfId="14" applyNumberFormat="1" applyFont="1" applyFill="1" applyBorder="1" applyAlignment="1">
      <alignment horizontal="center" vertical="center" wrapText="1"/>
    </xf>
    <xf numFmtId="3" fontId="20" fillId="0" borderId="1" xfId="0" applyNumberFormat="1" applyFont="1" applyFill="1" applyBorder="1" applyAlignment="1">
      <alignment horizontal="left" vertical="center" wrapText="1"/>
    </xf>
    <xf numFmtId="0" fontId="20" fillId="0" borderId="1" xfId="0" quotePrefix="1" applyFont="1" applyFill="1" applyBorder="1" applyAlignment="1">
      <alignment horizontal="center" vertical="center" wrapText="1"/>
    </xf>
    <xf numFmtId="0" fontId="20" fillId="0" borderId="1" xfId="6" applyNumberFormat="1" applyFont="1" applyFill="1" applyBorder="1" applyAlignment="1">
      <alignment horizontal="left" vertical="center" wrapText="1"/>
    </xf>
    <xf numFmtId="0" fontId="20" fillId="0" borderId="1" xfId="73" applyFont="1" applyFill="1" applyBorder="1" applyAlignment="1">
      <alignment vertical="center" wrapText="1"/>
    </xf>
    <xf numFmtId="3" fontId="20" fillId="0" borderId="1" xfId="72" applyNumberFormat="1" applyFont="1" applyFill="1" applyBorder="1" applyAlignment="1">
      <alignment horizontal="left" vertical="center" wrapText="1"/>
    </xf>
    <xf numFmtId="0" fontId="20" fillId="0" borderId="1" xfId="0" quotePrefix="1" applyNumberFormat="1" applyFont="1" applyFill="1" applyBorder="1" applyAlignment="1" applyProtection="1">
      <alignment horizontal="left" vertical="center" wrapText="1"/>
    </xf>
    <xf numFmtId="0" fontId="20" fillId="0" borderId="1" xfId="61" applyFont="1" applyFill="1" applyBorder="1" applyAlignment="1">
      <alignment horizontal="left" vertical="center" wrapText="1"/>
    </xf>
    <xf numFmtId="49" fontId="20" fillId="0" borderId="1" xfId="0" quotePrefix="1" applyNumberFormat="1" applyFont="1" applyFill="1" applyBorder="1" applyAlignment="1">
      <alignment horizontal="left" vertical="center" wrapText="1"/>
    </xf>
    <xf numFmtId="0" fontId="16" fillId="0" borderId="1" xfId="61" applyFont="1" applyFill="1" applyBorder="1" applyAlignment="1">
      <alignment horizontal="left" vertical="center"/>
    </xf>
    <xf numFmtId="3" fontId="20" fillId="0" borderId="1" xfId="70" applyNumberFormat="1"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4" quotePrefix="1" applyFont="1" applyFill="1" applyBorder="1" applyAlignment="1">
      <alignment horizontal="justify" vertical="center" wrapText="1"/>
    </xf>
    <xf numFmtId="3" fontId="16" fillId="0" borderId="1" xfId="0" applyNumberFormat="1" applyFont="1" applyFill="1" applyBorder="1" applyAlignment="1">
      <alignment horizontal="left" vertical="center"/>
    </xf>
    <xf numFmtId="0" fontId="20" fillId="0" borderId="1" xfId="10" applyFont="1" applyFill="1" applyBorder="1" applyAlignment="1">
      <alignment horizontal="center" vertical="center" wrapText="1"/>
    </xf>
    <xf numFmtId="0" fontId="20" fillId="0" borderId="1" xfId="79" applyFont="1" applyFill="1" applyBorder="1" applyAlignment="1">
      <alignment horizontal="center" vertical="center" wrapText="1"/>
    </xf>
    <xf numFmtId="0" fontId="16" fillId="0" borderId="1" xfId="0" applyFont="1" applyFill="1" applyBorder="1" applyAlignment="1">
      <alignment vertical="center"/>
    </xf>
    <xf numFmtId="0" fontId="16" fillId="0" borderId="1" xfId="6" applyNumberFormat="1" applyFont="1" applyFill="1" applyBorder="1" applyAlignment="1">
      <alignment horizontal="left" vertical="center"/>
    </xf>
    <xf numFmtId="0" fontId="20" fillId="0" borderId="1" xfId="73"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21" fillId="0" borderId="1" xfId="6" applyNumberFormat="1" applyFont="1" applyFill="1" applyBorder="1" applyAlignment="1">
      <alignment horizontal="left" vertical="center"/>
    </xf>
    <xf numFmtId="49" fontId="21" fillId="0" borderId="1" xfId="0" applyNumberFormat="1" applyFont="1" applyFill="1" applyBorder="1" applyAlignment="1">
      <alignment horizontal="left" vertical="center" wrapText="1"/>
    </xf>
    <xf numFmtId="0" fontId="21" fillId="0" borderId="1" xfId="0" quotePrefix="1"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3" xfId="0" applyFont="1" applyFill="1" applyBorder="1" applyAlignment="1">
      <alignment horizontal="right" vertical="center" wrapText="1"/>
    </xf>
    <xf numFmtId="0" fontId="17" fillId="0" borderId="0" xfId="0" applyFont="1" applyFill="1" applyAlignment="1">
      <alignment vertical="center"/>
    </xf>
    <xf numFmtId="0" fontId="18" fillId="0" borderId="0" xfId="0" quotePrefix="1" applyFont="1" applyFill="1" applyAlignment="1">
      <alignment vertical="center"/>
    </xf>
    <xf numFmtId="0" fontId="18" fillId="0" borderId="0" xfId="0" applyFont="1" applyFill="1" applyAlignment="1">
      <alignment vertical="top" wrapText="1"/>
    </xf>
    <xf numFmtId="0" fontId="18" fillId="0" borderId="0" xfId="0" applyFont="1" applyFill="1" applyAlignment="1">
      <alignment horizontal="left" vertical="top" wrapText="1"/>
    </xf>
    <xf numFmtId="164" fontId="18" fillId="0" borderId="0" xfId="0" applyNumberFormat="1" applyFont="1" applyFill="1" applyAlignment="1">
      <alignment horizontal="right" vertical="top" wrapText="1" shrinkToFit="1"/>
    </xf>
    <xf numFmtId="0" fontId="18" fillId="0" borderId="0" xfId="0" applyFont="1" applyFill="1" applyAlignment="1">
      <alignment horizontal="center" vertical="top" wrapText="1"/>
    </xf>
    <xf numFmtId="165" fontId="18" fillId="0" borderId="0" xfId="1" applyNumberFormat="1" applyFont="1" applyFill="1" applyAlignment="1">
      <alignment horizontal="right" vertical="top" wrapText="1" shrinkToFit="1"/>
    </xf>
    <xf numFmtId="165" fontId="27" fillId="0" borderId="1" xfId="1" applyNumberFormat="1"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 xfId="0" applyFont="1" applyFill="1" applyBorder="1" applyAlignment="1">
      <alignment horizontal="left" vertical="top" wrapText="1"/>
    </xf>
    <xf numFmtId="0" fontId="27" fillId="0" borderId="1" xfId="0" applyFont="1" applyFill="1" applyBorder="1" applyAlignment="1">
      <alignment horizontal="left" vertical="center" wrapText="1"/>
    </xf>
    <xf numFmtId="0" fontId="27" fillId="0" borderId="1" xfId="0" applyFont="1" applyFill="1" applyBorder="1" applyAlignment="1">
      <alignment vertical="top" wrapText="1"/>
    </xf>
    <xf numFmtId="0" fontId="27" fillId="0" borderId="1" xfId="0" applyFont="1" applyFill="1" applyBorder="1" applyAlignment="1">
      <alignment vertical="top"/>
    </xf>
    <xf numFmtId="0" fontId="27" fillId="0" borderId="1" xfId="0" applyFont="1" applyFill="1" applyBorder="1" applyAlignment="1">
      <alignment horizontal="left" vertical="center"/>
    </xf>
    <xf numFmtId="0" fontId="28" fillId="0" borderId="1" xfId="0" applyFont="1" applyFill="1" applyBorder="1" applyAlignment="1">
      <alignment vertical="top" wrapText="1"/>
    </xf>
    <xf numFmtId="0" fontId="28" fillId="0" borderId="0" xfId="0" applyFont="1" applyFill="1" applyAlignment="1">
      <alignment horizontal="center" vertical="top"/>
    </xf>
    <xf numFmtId="0" fontId="28" fillId="0" borderId="0" xfId="0" applyFont="1" applyFill="1" applyAlignment="1">
      <alignment vertical="top"/>
    </xf>
    <xf numFmtId="0" fontId="28" fillId="0" borderId="1" xfId="2" applyFont="1" applyFill="1" applyBorder="1" applyAlignment="1">
      <alignment horizontal="left" vertical="top" wrapText="1"/>
    </xf>
    <xf numFmtId="0" fontId="28" fillId="0" borderId="1" xfId="2" applyFont="1" applyFill="1" applyBorder="1" applyAlignment="1">
      <alignment vertical="top" wrapText="1"/>
    </xf>
    <xf numFmtId="0" fontId="28" fillId="0" borderId="0" xfId="0" applyFont="1" applyFill="1" applyAlignment="1">
      <alignment horizontal="center" vertical="center"/>
    </xf>
    <xf numFmtId="0" fontId="28" fillId="0" borderId="1" xfId="0" quotePrefix="1" applyFont="1" applyFill="1" applyBorder="1" applyAlignment="1">
      <alignment vertical="top" wrapText="1"/>
    </xf>
    <xf numFmtId="0" fontId="28" fillId="0" borderId="1" xfId="3" applyFont="1" applyFill="1" applyBorder="1" applyAlignment="1">
      <alignment horizontal="left" vertical="top" wrapText="1"/>
    </xf>
    <xf numFmtId="0" fontId="28" fillId="0" borderId="1" xfId="3" applyFont="1" applyFill="1" applyBorder="1" applyAlignment="1">
      <alignment vertical="top" wrapText="1"/>
    </xf>
    <xf numFmtId="49" fontId="29" fillId="0" borderId="1" xfId="0" applyNumberFormat="1" applyFont="1" applyFill="1" applyBorder="1" applyAlignment="1">
      <alignment vertical="top" wrapText="1" shrinkToFit="1"/>
    </xf>
    <xf numFmtId="0" fontId="28" fillId="0" borderId="1" xfId="5" applyNumberFormat="1" applyFont="1" applyFill="1" applyBorder="1" applyAlignment="1" applyProtection="1">
      <alignment horizontal="left" vertical="top" wrapText="1"/>
    </xf>
    <xf numFmtId="0" fontId="28" fillId="0" borderId="1" xfId="5" applyNumberFormat="1" applyFont="1" applyFill="1" applyBorder="1" applyAlignment="1" applyProtection="1">
      <alignment vertical="top" wrapText="1"/>
    </xf>
    <xf numFmtId="0" fontId="28" fillId="0" borderId="0" xfId="0" applyFont="1" applyFill="1" applyAlignment="1">
      <alignment vertical="center"/>
    </xf>
    <xf numFmtId="2" fontId="28" fillId="0" borderId="1" xfId="6" quotePrefix="1" applyNumberFormat="1" applyFont="1" applyFill="1" applyBorder="1" applyAlignment="1">
      <alignment vertical="top" wrapText="1"/>
    </xf>
    <xf numFmtId="3" fontId="28" fillId="0" borderId="1" xfId="0" quotePrefix="1" applyNumberFormat="1" applyFont="1" applyFill="1" applyBorder="1" applyAlignment="1">
      <alignment vertical="top" wrapText="1"/>
    </xf>
    <xf numFmtId="2" fontId="28" fillId="0" borderId="1" xfId="0" quotePrefix="1" applyNumberFormat="1" applyFont="1" applyFill="1" applyBorder="1" applyAlignment="1">
      <alignment vertical="top" wrapText="1"/>
    </xf>
    <xf numFmtId="0" fontId="28" fillId="0" borderId="1" xfId="0" applyNumberFormat="1" applyFont="1" applyFill="1" applyBorder="1" applyAlignment="1">
      <alignment vertical="top" wrapText="1"/>
    </xf>
    <xf numFmtId="0" fontId="28" fillId="0" borderId="1" xfId="8" applyFont="1" applyFill="1" applyBorder="1" applyAlignment="1">
      <alignment horizontal="left" vertical="top" wrapText="1"/>
    </xf>
    <xf numFmtId="0" fontId="28" fillId="0" borderId="1" xfId="8" applyFont="1" applyFill="1" applyBorder="1" applyAlignment="1">
      <alignment vertical="top" wrapText="1"/>
    </xf>
    <xf numFmtId="0" fontId="28" fillId="0" borderId="1" xfId="9" quotePrefix="1" applyFont="1" applyFill="1" applyBorder="1" applyAlignment="1">
      <alignment horizontal="left" vertical="top" wrapText="1"/>
    </xf>
    <xf numFmtId="0" fontId="28" fillId="0" borderId="1" xfId="9" applyFont="1" applyFill="1" applyBorder="1" applyAlignment="1">
      <alignment vertical="top" wrapText="1"/>
    </xf>
    <xf numFmtId="0" fontId="28" fillId="0" borderId="1" xfId="9" applyFont="1" applyFill="1" applyBorder="1" applyAlignment="1">
      <alignment horizontal="left" vertical="top" wrapText="1"/>
    </xf>
    <xf numFmtId="0" fontId="28" fillId="0" borderId="1" xfId="10" applyFont="1" applyFill="1" applyBorder="1" applyAlignment="1">
      <alignment horizontal="left" vertical="top" wrapText="1"/>
    </xf>
    <xf numFmtId="0" fontId="28" fillId="0" borderId="1" xfId="10" applyFont="1" applyFill="1" applyBorder="1" applyAlignment="1">
      <alignment vertical="top" wrapText="1"/>
    </xf>
    <xf numFmtId="0" fontId="28" fillId="0" borderId="1" xfId="0" applyFont="1" applyFill="1" applyBorder="1" applyAlignment="1">
      <alignment vertical="top"/>
    </xf>
    <xf numFmtId="2" fontId="28" fillId="0" borderId="1" xfId="2" applyNumberFormat="1" applyFont="1" applyFill="1" applyBorder="1" applyAlignment="1">
      <alignment horizontal="left" vertical="top" wrapText="1"/>
    </xf>
    <xf numFmtId="2" fontId="28" fillId="0" borderId="1" xfId="2" applyNumberFormat="1" applyFont="1" applyFill="1" applyBorder="1" applyAlignment="1">
      <alignment vertical="top" wrapText="1"/>
    </xf>
    <xf numFmtId="3" fontId="28" fillId="0" borderId="1" xfId="0" applyNumberFormat="1" applyFont="1" applyFill="1" applyBorder="1" applyAlignment="1">
      <alignment horizontal="left" vertical="top" wrapText="1"/>
    </xf>
    <xf numFmtId="0" fontId="28" fillId="0" borderId="1" xfId="7" applyFont="1" applyFill="1" applyBorder="1" applyAlignment="1">
      <alignment vertical="top" wrapText="1"/>
    </xf>
    <xf numFmtId="0" fontId="28" fillId="0" borderId="1" xfId="7"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28" fillId="0" borderId="1" xfId="0" applyNumberFormat="1" applyFont="1" applyFill="1" applyBorder="1" applyAlignment="1">
      <alignment horizontal="left" vertical="top" wrapText="1"/>
    </xf>
    <xf numFmtId="49" fontId="28" fillId="0" borderId="1" xfId="0" applyNumberFormat="1" applyFont="1" applyFill="1" applyBorder="1" applyAlignment="1">
      <alignment horizontal="left" vertical="top" wrapText="1"/>
    </xf>
    <xf numFmtId="49" fontId="28" fillId="0" borderId="1" xfId="0" applyNumberFormat="1" applyFont="1" applyFill="1" applyBorder="1" applyAlignment="1">
      <alignment horizontal="left" vertical="top" wrapText="1" shrinkToFit="1"/>
    </xf>
    <xf numFmtId="166" fontId="28" fillId="0" borderId="1" xfId="11" applyNumberFormat="1" applyFont="1" applyFill="1" applyBorder="1" applyAlignment="1">
      <alignment vertical="top" wrapText="1"/>
    </xf>
    <xf numFmtId="166" fontId="28" fillId="0" borderId="1" xfId="11" applyNumberFormat="1" applyFont="1" applyFill="1" applyBorder="1" applyAlignment="1">
      <alignment horizontal="left" vertical="top" wrapText="1"/>
    </xf>
    <xf numFmtId="49" fontId="20" fillId="0" borderId="1" xfId="0" applyNumberFormat="1" applyFont="1" applyFill="1" applyBorder="1" applyAlignment="1">
      <alignment horizontal="left" vertical="center" wrapText="1" shrinkToFit="1"/>
    </xf>
    <xf numFmtId="0" fontId="28" fillId="0" borderId="1" xfId="0" quotePrefix="1" applyFont="1" applyFill="1" applyBorder="1" applyAlignment="1">
      <alignment horizontal="left" vertical="top" wrapText="1"/>
    </xf>
    <xf numFmtId="0" fontId="28" fillId="0" borderId="1" xfId="8" applyNumberFormat="1" applyFont="1" applyFill="1" applyBorder="1" applyAlignment="1">
      <alignment vertical="top" wrapText="1"/>
    </xf>
    <xf numFmtId="0" fontId="28" fillId="0" borderId="1" xfId="8" applyFont="1" applyFill="1" applyBorder="1" applyAlignment="1">
      <alignment horizontal="center" vertical="top" wrapText="1"/>
    </xf>
    <xf numFmtId="0" fontId="28" fillId="0" borderId="1" xfId="0" applyFont="1" applyFill="1" applyBorder="1" applyAlignment="1">
      <alignment horizontal="center" vertical="top" wrapText="1"/>
    </xf>
    <xf numFmtId="0" fontId="28" fillId="0" borderId="1" xfId="0" applyNumberFormat="1" applyFont="1" applyFill="1" applyBorder="1" applyAlignment="1">
      <alignment horizontal="center" vertical="top" wrapText="1"/>
    </xf>
    <xf numFmtId="0" fontId="28" fillId="0" borderId="1" xfId="12" applyFont="1" applyFill="1" applyBorder="1" applyAlignment="1">
      <alignment horizontal="left" vertical="top" wrapText="1"/>
    </xf>
    <xf numFmtId="49" fontId="28" fillId="0" borderId="1" xfId="0" applyNumberFormat="1" applyFont="1" applyFill="1" applyBorder="1" applyAlignment="1">
      <alignment vertical="top" wrapText="1"/>
    </xf>
    <xf numFmtId="0" fontId="27" fillId="0" borderId="0" xfId="0" applyFont="1" applyFill="1" applyAlignment="1">
      <alignment horizontal="center" vertical="top"/>
    </xf>
    <xf numFmtId="49" fontId="29" fillId="0" borderId="1" xfId="0" applyNumberFormat="1" applyFont="1" applyFill="1" applyBorder="1" applyAlignment="1">
      <alignment vertical="top" wrapText="1"/>
    </xf>
    <xf numFmtId="49" fontId="28" fillId="0" borderId="1" xfId="0" applyNumberFormat="1" applyFont="1" applyFill="1" applyBorder="1" applyAlignment="1">
      <alignment vertical="top" wrapText="1" shrinkToFit="1"/>
    </xf>
    <xf numFmtId="0" fontId="28" fillId="0" borderId="0" xfId="0" applyFont="1" applyFill="1" applyAlignment="1">
      <alignment horizontal="left" vertical="center"/>
    </xf>
    <xf numFmtId="49" fontId="28" fillId="0" borderId="1" xfId="10" quotePrefix="1" applyNumberFormat="1" applyFont="1" applyFill="1" applyBorder="1" applyAlignment="1">
      <alignment vertical="top" wrapText="1"/>
    </xf>
    <xf numFmtId="49" fontId="28" fillId="0" borderId="1" xfId="17" applyNumberFormat="1" applyFont="1" applyFill="1" applyBorder="1" applyAlignment="1">
      <alignment horizontal="left" vertical="top" wrapText="1"/>
    </xf>
    <xf numFmtId="0" fontId="29" fillId="0" borderId="1" xfId="0" quotePrefix="1" applyFont="1" applyFill="1" applyBorder="1" applyAlignment="1">
      <alignment horizontal="left" vertical="top" wrapText="1"/>
    </xf>
    <xf numFmtId="0" fontId="29" fillId="0" borderId="1" xfId="7" applyFont="1" applyFill="1" applyBorder="1" applyAlignment="1">
      <alignment vertical="top" wrapText="1"/>
    </xf>
    <xf numFmtId="0" fontId="29" fillId="0" borderId="1" xfId="8" applyFont="1" applyFill="1" applyBorder="1" applyAlignment="1">
      <alignment vertical="top" wrapText="1"/>
    </xf>
    <xf numFmtId="0" fontId="29" fillId="0" borderId="1" xfId="7" applyFont="1" applyFill="1" applyBorder="1" applyAlignment="1">
      <alignment horizontal="left" vertical="top" wrapText="1"/>
    </xf>
    <xf numFmtId="0" fontId="29" fillId="0" borderId="1" xfId="7" applyFont="1" applyFill="1" applyBorder="1" applyAlignment="1">
      <alignment horizontal="center" vertical="top" wrapText="1"/>
    </xf>
    <xf numFmtId="0" fontId="29" fillId="0" borderId="0" xfId="0" applyFont="1" applyFill="1" applyAlignment="1">
      <alignment horizontal="center" vertical="top"/>
    </xf>
    <xf numFmtId="0" fontId="30" fillId="0" borderId="1" xfId="7" applyFont="1" applyFill="1" applyBorder="1" applyAlignment="1">
      <alignment horizontal="left" vertical="top" wrapText="1"/>
    </xf>
    <xf numFmtId="0" fontId="30" fillId="0" borderId="1" xfId="7" applyFont="1" applyFill="1" applyBorder="1" applyAlignment="1">
      <alignment horizontal="center" vertical="top" wrapText="1"/>
    </xf>
    <xf numFmtId="0" fontId="28" fillId="0" borderId="1" xfId="0" applyFont="1" applyFill="1" applyBorder="1" applyAlignment="1" applyProtection="1">
      <alignment horizontal="left" vertical="top" wrapText="1"/>
      <protection locked="0"/>
    </xf>
    <xf numFmtId="0" fontId="28" fillId="0" borderId="1" xfId="5" applyNumberFormat="1" applyFont="1" applyFill="1" applyBorder="1" applyAlignment="1">
      <alignment horizontal="left" vertical="top" wrapText="1"/>
    </xf>
    <xf numFmtId="0" fontId="28" fillId="0" borderId="1" xfId="0" quotePrefix="1" applyFont="1" applyFill="1" applyBorder="1" applyAlignment="1" applyProtection="1">
      <alignment horizontal="left" vertical="top" wrapText="1"/>
      <protection locked="0"/>
    </xf>
    <xf numFmtId="0" fontId="28" fillId="0" borderId="1" xfId="0" quotePrefix="1" applyFont="1" applyFill="1" applyBorder="1" applyAlignment="1">
      <alignment horizontal="center" vertical="top" wrapText="1"/>
    </xf>
    <xf numFmtId="0" fontId="28" fillId="0" borderId="1" xfId="0" quotePrefix="1" applyNumberFormat="1" applyFont="1" applyFill="1" applyBorder="1" applyAlignment="1">
      <alignment vertical="top" wrapText="1"/>
    </xf>
    <xf numFmtId="0" fontId="31" fillId="0" borderId="1" xfId="0" applyFont="1" applyFill="1" applyBorder="1" applyAlignment="1">
      <alignment vertical="top" wrapText="1"/>
    </xf>
    <xf numFmtId="0" fontId="28" fillId="0" borderId="1" xfId="0" quotePrefix="1" applyNumberFormat="1" applyFont="1" applyFill="1" applyBorder="1" applyAlignment="1">
      <alignment horizontal="left" vertical="top" wrapText="1"/>
    </xf>
    <xf numFmtId="0" fontId="31" fillId="0" borderId="0" xfId="0" applyFont="1" applyFill="1" applyAlignment="1"/>
    <xf numFmtId="0" fontId="28" fillId="0" borderId="1" xfId="20" applyFont="1" applyFill="1" applyBorder="1" applyAlignment="1">
      <alignment horizontal="left" vertical="top" wrapText="1"/>
    </xf>
    <xf numFmtId="0" fontId="28" fillId="0" borderId="1" xfId="19" applyFont="1" applyFill="1" applyBorder="1" applyAlignment="1">
      <alignment vertical="top" wrapText="1"/>
    </xf>
    <xf numFmtId="0" fontId="28" fillId="0" borderId="1" xfId="22" applyFont="1" applyFill="1" applyBorder="1" applyAlignment="1">
      <alignment horizontal="left" vertical="top" wrapText="1"/>
    </xf>
    <xf numFmtId="49" fontId="28" fillId="0" borderId="1" xfId="23" applyNumberFormat="1" applyFont="1" applyFill="1" applyBorder="1" applyAlignment="1">
      <alignment vertical="top" wrapText="1"/>
    </xf>
    <xf numFmtId="49" fontId="28" fillId="0" borderId="1" xfId="23" applyNumberFormat="1" applyFont="1" applyFill="1" applyBorder="1" applyAlignment="1">
      <alignment horizontal="left" vertical="top" wrapText="1"/>
    </xf>
    <xf numFmtId="166" fontId="28" fillId="0" borderId="1" xfId="5" applyNumberFormat="1" applyFont="1" applyFill="1" applyBorder="1" applyAlignment="1">
      <alignment vertical="top" wrapText="1"/>
    </xf>
    <xf numFmtId="49" fontId="28" fillId="0" borderId="1" xfId="25" applyNumberFormat="1" applyFont="1" applyFill="1" applyBorder="1" applyAlignment="1">
      <alignment horizontal="left" vertical="top" wrapText="1"/>
    </xf>
    <xf numFmtId="0" fontId="28" fillId="0" borderId="1" xfId="27" applyFont="1" applyFill="1" applyBorder="1" applyAlignment="1">
      <alignment horizontal="left" vertical="top" wrapText="1"/>
    </xf>
    <xf numFmtId="0" fontId="28" fillId="0" borderId="1" xfId="28" applyFont="1" applyFill="1" applyBorder="1" applyAlignment="1">
      <alignment vertical="top" wrapText="1"/>
    </xf>
    <xf numFmtId="0" fontId="28" fillId="0" borderId="1" xfId="29" applyFont="1" applyFill="1" applyBorder="1" applyAlignment="1">
      <alignment vertical="top" wrapText="1"/>
    </xf>
    <xf numFmtId="0" fontId="30" fillId="0" borderId="1" xfId="8" applyFont="1" applyFill="1" applyBorder="1" applyAlignment="1">
      <alignment horizontal="left" vertical="top" wrapText="1"/>
    </xf>
    <xf numFmtId="0" fontId="30" fillId="0" borderId="1" xfId="8" applyFont="1" applyFill="1" applyBorder="1" applyAlignment="1">
      <alignment horizontal="center" vertical="top" wrapText="1"/>
    </xf>
    <xf numFmtId="49" fontId="28" fillId="0" borderId="1" xfId="31" applyNumberFormat="1" applyFont="1" applyFill="1" applyBorder="1" applyAlignment="1">
      <alignment vertical="top" wrapText="1"/>
    </xf>
    <xf numFmtId="49" fontId="28" fillId="0" borderId="1" xfId="10" applyNumberFormat="1" applyFont="1" applyFill="1" applyBorder="1" applyAlignment="1">
      <alignment horizontal="left" vertical="top" wrapText="1"/>
    </xf>
    <xf numFmtId="49" fontId="28" fillId="0" borderId="1" xfId="33" applyNumberFormat="1" applyFont="1" applyFill="1" applyBorder="1" applyAlignment="1">
      <alignment vertical="top" wrapText="1" shrinkToFit="1"/>
    </xf>
    <xf numFmtId="49" fontId="28" fillId="0" borderId="1" xfId="34" applyNumberFormat="1" applyFont="1" applyFill="1" applyBorder="1" applyAlignment="1">
      <alignment vertical="top" wrapText="1"/>
    </xf>
    <xf numFmtId="49" fontId="28" fillId="0" borderId="1" xfId="36" applyNumberFormat="1" applyFont="1" applyFill="1" applyBorder="1" applyAlignment="1">
      <alignment vertical="top" wrapText="1" shrinkToFit="1"/>
    </xf>
    <xf numFmtId="49" fontId="28" fillId="0" borderId="1" xfId="37" applyNumberFormat="1" applyFont="1" applyFill="1" applyBorder="1" applyAlignment="1">
      <alignment vertical="top" wrapText="1"/>
    </xf>
    <xf numFmtId="49" fontId="28" fillId="0" borderId="1" xfId="38" applyNumberFormat="1" applyFont="1" applyFill="1" applyBorder="1" applyAlignment="1">
      <alignment horizontal="left" vertical="top" wrapText="1"/>
    </xf>
    <xf numFmtId="0" fontId="20" fillId="0" borderId="1" xfId="0" applyNumberFormat="1" applyFont="1" applyFill="1" applyBorder="1" applyAlignment="1" applyProtection="1">
      <alignment horizontal="left" vertical="center" wrapText="1"/>
    </xf>
    <xf numFmtId="0" fontId="28" fillId="0" borderId="1" xfId="41" applyFont="1" applyFill="1" applyBorder="1" applyAlignment="1">
      <alignment horizontal="left" vertical="top" wrapText="1"/>
    </xf>
    <xf numFmtId="0" fontId="28" fillId="0" borderId="1" xfId="42" applyFont="1" applyFill="1" applyBorder="1" applyAlignment="1">
      <alignment vertical="top" wrapText="1"/>
    </xf>
    <xf numFmtId="49" fontId="28" fillId="0" borderId="1" xfId="43" applyNumberFormat="1" applyFont="1" applyFill="1" applyBorder="1" applyAlignment="1">
      <alignment horizontal="left" vertical="top" wrapText="1"/>
    </xf>
    <xf numFmtId="0" fontId="28" fillId="0" borderId="1" xfId="40" applyFont="1" applyFill="1" applyBorder="1" applyAlignment="1">
      <alignment horizontal="left" vertical="top" wrapText="1"/>
    </xf>
    <xf numFmtId="0" fontId="28" fillId="0" borderId="1" xfId="44" applyFont="1" applyFill="1" applyBorder="1" applyAlignment="1">
      <alignment horizontal="left" vertical="top" wrapText="1"/>
    </xf>
    <xf numFmtId="0" fontId="28" fillId="0" borderId="1" xfId="45" applyFont="1" applyFill="1" applyBorder="1" applyAlignment="1">
      <alignment vertical="top" wrapText="1"/>
    </xf>
    <xf numFmtId="0" fontId="28" fillId="0" borderId="1" xfId="46" applyFont="1" applyFill="1" applyBorder="1" applyAlignment="1">
      <alignment vertical="top" wrapText="1"/>
    </xf>
    <xf numFmtId="0" fontId="28" fillId="0" borderId="1" xfId="48" applyFont="1" applyFill="1" applyBorder="1" applyAlignment="1">
      <alignment horizontal="left" vertical="top" wrapText="1"/>
    </xf>
    <xf numFmtId="49" fontId="28" fillId="0" borderId="1" xfId="49" applyNumberFormat="1" applyFont="1" applyFill="1" applyBorder="1" applyAlignment="1">
      <alignment vertical="top" wrapText="1"/>
    </xf>
    <xf numFmtId="49" fontId="28" fillId="0" borderId="1" xfId="50" applyNumberFormat="1" applyFont="1" applyFill="1" applyBorder="1" applyAlignment="1">
      <alignment horizontal="left" vertical="top" wrapText="1"/>
    </xf>
    <xf numFmtId="0" fontId="28" fillId="0" borderId="1" xfId="48" applyNumberFormat="1" applyFont="1" applyFill="1" applyBorder="1" applyAlignment="1">
      <alignment vertical="top" wrapText="1"/>
    </xf>
    <xf numFmtId="0" fontId="28" fillId="0" borderId="1" xfId="48" applyNumberFormat="1" applyFont="1" applyFill="1" applyBorder="1" applyAlignment="1">
      <alignment horizontal="left" vertical="top" wrapText="1"/>
    </xf>
    <xf numFmtId="0" fontId="28" fillId="0" borderId="1" xfId="51" applyFont="1" applyFill="1" applyBorder="1" applyAlignment="1" applyProtection="1">
      <alignment horizontal="left" vertical="top" wrapText="1"/>
    </xf>
    <xf numFmtId="0" fontId="28" fillId="0" borderId="1" xfId="0" applyFont="1" applyFill="1" applyBorder="1" applyAlignment="1" applyProtection="1">
      <alignment vertical="top" wrapText="1"/>
    </xf>
    <xf numFmtId="0" fontId="28" fillId="0" borderId="1" xfId="0" applyFont="1" applyFill="1" applyBorder="1" applyAlignment="1" applyProtection="1">
      <alignment horizontal="left" vertical="top" wrapText="1"/>
    </xf>
    <xf numFmtId="0" fontId="28" fillId="0" borderId="1" xfId="0" applyFont="1" applyFill="1" applyBorder="1" applyAlignment="1">
      <alignment horizontal="left" vertical="top" wrapText="1" shrinkToFit="1"/>
    </xf>
    <xf numFmtId="0" fontId="28" fillId="0" borderId="1" xfId="29" applyFont="1" applyFill="1" applyBorder="1" applyAlignment="1">
      <alignment horizontal="left" vertical="top" wrapText="1"/>
    </xf>
    <xf numFmtId="0" fontId="18" fillId="0" borderId="0" xfId="0" quotePrefix="1" applyFont="1" applyFill="1" applyAlignment="1">
      <alignment vertical="center" wrapText="1"/>
    </xf>
    <xf numFmtId="0" fontId="20" fillId="0" borderId="1" xfId="10" applyFont="1" applyFill="1" applyBorder="1" applyAlignment="1">
      <alignment horizontal="right" vertical="center" wrapText="1"/>
    </xf>
    <xf numFmtId="0" fontId="28" fillId="0" borderId="1" xfId="52" applyFont="1" applyFill="1" applyBorder="1" applyAlignment="1">
      <alignment vertical="top" wrapText="1"/>
    </xf>
    <xf numFmtId="0" fontId="28" fillId="0" borderId="1" xfId="52" applyFont="1" applyFill="1" applyBorder="1" applyAlignment="1">
      <alignment horizontal="left" vertical="top" wrapText="1"/>
    </xf>
    <xf numFmtId="0" fontId="28" fillId="0" borderId="1" xfId="54" applyFont="1" applyFill="1" applyBorder="1" applyAlignment="1">
      <alignment horizontal="left" vertical="top" wrapText="1"/>
    </xf>
    <xf numFmtId="0" fontId="28" fillId="0" borderId="1" xfId="56"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1" xfId="72" applyFont="1" applyFill="1" applyBorder="1" applyAlignment="1">
      <alignment horizontal="left" vertical="center" wrapText="1"/>
    </xf>
    <xf numFmtId="0" fontId="28" fillId="0" borderId="1" xfId="2" quotePrefix="1" applyFont="1" applyFill="1" applyBorder="1" applyAlignment="1">
      <alignment horizontal="left" vertical="top" wrapText="1"/>
    </xf>
    <xf numFmtId="3" fontId="28" fillId="0" borderId="1" xfId="8" applyNumberFormat="1" applyFont="1" applyFill="1" applyBorder="1" applyAlignment="1">
      <alignment vertical="top" wrapText="1"/>
    </xf>
    <xf numFmtId="0" fontId="28" fillId="0" borderId="1" xfId="8" quotePrefix="1" applyFont="1" applyFill="1" applyBorder="1" applyAlignment="1">
      <alignment horizontal="left" vertical="top" wrapText="1"/>
    </xf>
    <xf numFmtId="0" fontId="28" fillId="0" borderId="1" xfId="8" quotePrefix="1" applyFont="1" applyFill="1" applyBorder="1" applyAlignment="1">
      <alignment horizontal="center" vertical="top" wrapText="1"/>
    </xf>
    <xf numFmtId="0" fontId="28" fillId="0" borderId="1" xfId="8" applyFont="1" applyFill="1" applyBorder="1" applyAlignment="1" applyProtection="1">
      <alignment vertical="top" wrapText="1"/>
      <protection locked="0"/>
    </xf>
    <xf numFmtId="0" fontId="28" fillId="0" borderId="1" xfId="57" applyFont="1" applyFill="1" applyBorder="1" applyAlignment="1">
      <alignment vertical="top" wrapText="1"/>
    </xf>
    <xf numFmtId="0" fontId="28" fillId="0" borderId="1" xfId="7" applyFont="1" applyFill="1" applyBorder="1" applyAlignment="1">
      <alignment horizontal="center" vertical="top" wrapText="1"/>
    </xf>
    <xf numFmtId="0" fontId="20" fillId="0" borderId="1" xfId="68" applyFont="1" applyFill="1" applyBorder="1" applyAlignment="1">
      <alignment horizontal="center" vertical="center" wrapText="1"/>
    </xf>
    <xf numFmtId="0" fontId="18" fillId="0" borderId="1" xfId="61" applyNumberFormat="1" applyFont="1" applyFill="1" applyBorder="1" applyAlignment="1">
      <alignment horizontal="left" vertical="center" wrapText="1"/>
    </xf>
    <xf numFmtId="0" fontId="28" fillId="0" borderId="1" xfId="8" quotePrefix="1" applyFont="1" applyFill="1" applyBorder="1" applyAlignment="1">
      <alignment vertical="top" wrapText="1"/>
    </xf>
    <xf numFmtId="0" fontId="28" fillId="0" borderId="1" xfId="58" applyNumberFormat="1" applyFont="1" applyFill="1" applyBorder="1" applyAlignment="1">
      <alignment vertical="top" wrapText="1"/>
    </xf>
    <xf numFmtId="0" fontId="18" fillId="0" borderId="1" xfId="0" applyFont="1" applyFill="1" applyBorder="1" applyAlignment="1">
      <alignment vertical="center" wrapText="1"/>
    </xf>
    <xf numFmtId="0" fontId="28" fillId="0" borderId="0" xfId="0" applyFont="1" applyFill="1" applyAlignment="1"/>
    <xf numFmtId="0" fontId="16" fillId="0" borderId="1" xfId="76" applyFont="1" applyFill="1" applyBorder="1" applyAlignment="1">
      <alignment horizontal="left" vertical="center"/>
    </xf>
    <xf numFmtId="0" fontId="20" fillId="0" borderId="1" xfId="76" quotePrefix="1" applyFont="1" applyFill="1" applyBorder="1" applyAlignment="1">
      <alignment horizontal="left" vertical="center" wrapText="1"/>
    </xf>
    <xf numFmtId="0" fontId="18" fillId="0" borderId="1" xfId="65" applyFont="1" applyFill="1" applyBorder="1" applyAlignment="1">
      <alignment vertical="center" wrapText="1"/>
    </xf>
    <xf numFmtId="49" fontId="28" fillId="0" borderId="1" xfId="0" applyNumberFormat="1" applyFont="1" applyFill="1" applyBorder="1" applyAlignment="1">
      <alignment horizontal="center" vertical="top" wrapText="1" shrinkToFit="1"/>
    </xf>
    <xf numFmtId="0" fontId="28" fillId="0" borderId="1" xfId="61" applyFont="1" applyFill="1" applyBorder="1" applyAlignment="1">
      <alignment horizontal="left" vertical="top" wrapText="1"/>
    </xf>
    <xf numFmtId="0" fontId="28" fillId="0" borderId="1" xfId="61" applyFont="1" applyFill="1" applyBorder="1" applyAlignment="1">
      <alignment vertical="top" wrapText="1"/>
    </xf>
    <xf numFmtId="2" fontId="28" fillId="0" borderId="1" xfId="0" applyNumberFormat="1" applyFont="1" applyFill="1" applyBorder="1" applyAlignment="1">
      <alignment vertical="top" wrapText="1"/>
    </xf>
    <xf numFmtId="0" fontId="27" fillId="0" borderId="1" xfId="0" applyNumberFormat="1" applyFont="1" applyFill="1" applyBorder="1" applyAlignment="1" applyProtection="1">
      <alignment horizontal="left" vertical="top" wrapText="1"/>
    </xf>
    <xf numFmtId="3" fontId="28" fillId="0" borderId="1" xfId="0" applyNumberFormat="1" applyFont="1" applyFill="1" applyBorder="1" applyAlignment="1" applyProtection="1">
      <alignment horizontal="left" vertical="top" wrapText="1"/>
    </xf>
    <xf numFmtId="0" fontId="28" fillId="0" borderId="1" xfId="0" quotePrefix="1" applyFont="1" applyFill="1" applyBorder="1" applyAlignment="1" applyProtection="1">
      <alignment horizontal="left" vertical="top" wrapText="1"/>
    </xf>
    <xf numFmtId="0" fontId="28" fillId="0" borderId="1" xfId="0" applyFont="1" applyFill="1" applyBorder="1" applyAlignment="1" applyProtection="1">
      <alignment vertical="top" wrapText="1"/>
      <protection locked="0"/>
    </xf>
    <xf numFmtId="3" fontId="18" fillId="0" borderId="1" xfId="0" applyNumberFormat="1" applyFont="1" applyFill="1" applyBorder="1" applyAlignment="1">
      <alignment horizontal="left" vertical="center" wrapText="1"/>
    </xf>
    <xf numFmtId="3" fontId="18" fillId="0" borderId="1" xfId="0" applyNumberFormat="1" applyFont="1" applyFill="1" applyBorder="1" applyAlignment="1">
      <alignment horizontal="center" vertical="center" wrapText="1"/>
    </xf>
    <xf numFmtId="2" fontId="20" fillId="0" borderId="1" xfId="78" quotePrefix="1" applyNumberFormat="1" applyFont="1" applyFill="1" applyBorder="1" applyAlignment="1">
      <alignment horizontal="left" vertical="center" wrapText="1"/>
    </xf>
    <xf numFmtId="0" fontId="28" fillId="0" borderId="1" xfId="63" applyNumberFormat="1" applyFont="1" applyFill="1" applyBorder="1" applyAlignment="1">
      <alignment vertical="top" wrapText="1"/>
    </xf>
    <xf numFmtId="0" fontId="28" fillId="0" borderId="1" xfId="63" applyNumberFormat="1" applyFont="1" applyFill="1" applyBorder="1" applyAlignment="1">
      <alignment horizontal="left" vertical="top" wrapText="1"/>
    </xf>
    <xf numFmtId="0" fontId="27" fillId="0" borderId="0" xfId="0" applyFont="1" applyFill="1" applyAlignment="1">
      <alignment vertical="center"/>
    </xf>
    <xf numFmtId="0" fontId="27" fillId="0" borderId="0" xfId="0" applyFont="1" applyFill="1" applyAlignment="1">
      <alignment horizontal="center" vertical="center"/>
    </xf>
    <xf numFmtId="3" fontId="28" fillId="0" borderId="1" xfId="0" quotePrefix="1" applyNumberFormat="1" applyFont="1" applyFill="1" applyBorder="1" applyAlignment="1">
      <alignment horizontal="left" vertical="top" wrapText="1"/>
    </xf>
    <xf numFmtId="3" fontId="28" fillId="0" borderId="1" xfId="0" applyNumberFormat="1" applyFont="1" applyFill="1" applyBorder="1" applyAlignment="1">
      <alignment vertical="top" wrapText="1"/>
    </xf>
    <xf numFmtId="0" fontId="28" fillId="0" borderId="1" xfId="13" applyFont="1" applyFill="1" applyBorder="1" applyAlignment="1">
      <alignment horizontal="left" vertical="top" wrapText="1"/>
    </xf>
    <xf numFmtId="0" fontId="28" fillId="0" borderId="1" xfId="13" applyFont="1" applyFill="1" applyBorder="1" applyAlignment="1">
      <alignment vertical="top" wrapText="1"/>
    </xf>
    <xf numFmtId="0" fontId="21" fillId="0" borderId="0" xfId="0" applyFont="1" applyFill="1" applyBorder="1" applyAlignment="1">
      <alignment horizontal="left" vertical="center"/>
    </xf>
    <xf numFmtId="49" fontId="20" fillId="0" borderId="1" xfId="71" applyNumberFormat="1" applyFont="1" applyFill="1" applyBorder="1" applyAlignment="1">
      <alignment horizontal="center" vertical="center" wrapText="1"/>
    </xf>
    <xf numFmtId="0" fontId="28" fillId="0" borderId="1" xfId="5" quotePrefix="1" applyNumberFormat="1" applyFont="1" applyFill="1" applyBorder="1" applyAlignment="1">
      <alignment horizontal="left" vertical="top" wrapText="1"/>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3" fontId="28" fillId="0" borderId="1" xfId="6" applyNumberFormat="1" applyFont="1" applyFill="1" applyBorder="1" applyAlignment="1">
      <alignment horizontal="left" vertical="top" wrapText="1"/>
    </xf>
    <xf numFmtId="0" fontId="28" fillId="0" borderId="1" xfId="5" quotePrefix="1" applyNumberFormat="1" applyFont="1" applyFill="1" applyBorder="1" applyAlignment="1">
      <alignment vertical="top" wrapText="1"/>
    </xf>
    <xf numFmtId="49" fontId="20" fillId="0" borderId="3" xfId="0" applyNumberFormat="1" applyFont="1" applyFill="1" applyBorder="1" applyAlignment="1">
      <alignment horizontal="left" vertical="center" wrapText="1" shrinkToFit="1"/>
    </xf>
    <xf numFmtId="0" fontId="20" fillId="0" borderId="3" xfId="0" applyFont="1" applyFill="1" applyBorder="1" applyAlignment="1">
      <alignment horizontal="center" vertical="center"/>
    </xf>
    <xf numFmtId="0" fontId="20" fillId="0" borderId="3" xfId="0" applyFont="1" applyFill="1" applyBorder="1" applyAlignment="1">
      <alignment vertical="center" wrapText="1"/>
    </xf>
    <xf numFmtId="49" fontId="28"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left" vertical="center" wrapText="1"/>
      <protection hidden="1"/>
    </xf>
    <xf numFmtId="0" fontId="18" fillId="0" borderId="0" xfId="0" applyFont="1" applyFill="1" applyAlignment="1">
      <alignment horizontal="left" vertical="top"/>
    </xf>
    <xf numFmtId="0" fontId="18" fillId="0" borderId="0" xfId="0" applyFont="1" applyFill="1" applyAlignment="1">
      <alignment vertical="top"/>
    </xf>
    <xf numFmtId="0" fontId="28" fillId="0" borderId="0" xfId="0" applyFont="1" applyFill="1" applyAlignment="1">
      <alignment horizontal="center" vertical="top" wrapText="1"/>
    </xf>
    <xf numFmtId="0" fontId="28" fillId="0" borderId="0" xfId="0" applyFont="1" applyFill="1" applyAlignment="1">
      <alignment horizontal="left" vertical="top"/>
    </xf>
    <xf numFmtId="0" fontId="28" fillId="0" borderId="0" xfId="0" applyFont="1" applyFill="1" applyAlignment="1">
      <alignment horizontal="left" vertical="top" wrapText="1"/>
    </xf>
    <xf numFmtId="0" fontId="28" fillId="0" borderId="0" xfId="0" applyFont="1" applyFill="1" applyAlignment="1">
      <alignment vertical="top" wrapText="1"/>
    </xf>
    <xf numFmtId="164" fontId="28" fillId="0" borderId="0" xfId="0" applyNumberFormat="1" applyFont="1" applyFill="1" applyAlignment="1">
      <alignment horizontal="right" vertical="top" wrapText="1" shrinkToFit="1"/>
    </xf>
    <xf numFmtId="165" fontId="28" fillId="0" borderId="0" xfId="1" applyNumberFormat="1" applyFont="1" applyFill="1" applyAlignment="1">
      <alignment horizontal="right" vertical="top" wrapText="1" shrinkToFit="1"/>
    </xf>
    <xf numFmtId="0" fontId="26"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right" vertical="center"/>
    </xf>
    <xf numFmtId="0" fontId="28" fillId="0" borderId="1" xfId="0" applyFont="1" applyFill="1" applyBorder="1" applyAlignment="1">
      <alignment horizontal="left" vertical="top"/>
    </xf>
  </cellXfs>
  <cellStyles count="80">
    <cellStyle name="Comma" xfId="1" builtinId="3"/>
    <cellStyle name="Comma [0] 2" xfId="70"/>
    <cellStyle name="Comma 10" xfId="14"/>
    <cellStyle name="Comma 104 2" xfId="5"/>
    <cellStyle name="Comma 15" xfId="71"/>
    <cellStyle name="Comma 16 3" xfId="15"/>
    <cellStyle name="Comma 2" xfId="11"/>
    <cellStyle name="Comma 4" xfId="69"/>
    <cellStyle name="Comma 6 9" xfId="77"/>
    <cellStyle name="Comma 9" xfId="75"/>
    <cellStyle name="Normal" xfId="0" builtinId="0"/>
    <cellStyle name="Normal - Style1 2" xfId="62"/>
    <cellStyle name="Normal 10 3" xfId="7"/>
    <cellStyle name="Normal 101" xfId="37"/>
    <cellStyle name="Normal 103" xfId="35"/>
    <cellStyle name="Normal 104" xfId="36"/>
    <cellStyle name="Normal 105" xfId="31"/>
    <cellStyle name="Normal 106" xfId="27"/>
    <cellStyle name="Normal 107" xfId="24"/>
    <cellStyle name="Normal 108" xfId="25"/>
    <cellStyle name="Normal 109" xfId="55"/>
    <cellStyle name="Normal 11" xfId="40"/>
    <cellStyle name="Normal 111" xfId="53"/>
    <cellStyle name="Normal 12" xfId="13"/>
    <cellStyle name="Normal 131" xfId="73"/>
    <cellStyle name="Normal 14" xfId="64"/>
    <cellStyle name="Normal 18 2 7 2" xfId="21"/>
    <cellStyle name="Normal 2 10 3" xfId="57"/>
    <cellStyle name="Normal 2 11" xfId="72"/>
    <cellStyle name="Normal 2 11 2" xfId="8"/>
    <cellStyle name="Normal 2 15" xfId="22"/>
    <cellStyle name="Normal 2 2 2 10" xfId="19"/>
    <cellStyle name="Normal 2 2 5" xfId="41"/>
    <cellStyle name="Normal 2 2 5 3" xfId="44"/>
    <cellStyle name="Normal 2 2 5 4" xfId="76"/>
    <cellStyle name="Normal 2 2 7 3" xfId="20"/>
    <cellStyle name="Normal 2 3" xfId="65"/>
    <cellStyle name="Normal 2 6" xfId="59"/>
    <cellStyle name="Normal 20" xfId="18"/>
    <cellStyle name="Normal 20 2" xfId="74"/>
    <cellStyle name="Normal 24" xfId="61"/>
    <cellStyle name="Normal 29" xfId="52"/>
    <cellStyle name="Normal 3" xfId="4"/>
    <cellStyle name="Normal 3 2" xfId="79"/>
    <cellStyle name="Normal 3 3" xfId="2"/>
    <cellStyle name="Normal 36" xfId="66"/>
    <cellStyle name="Normal 4" xfId="3"/>
    <cellStyle name="Normal 4 2" xfId="10"/>
    <cellStyle name="Normal 4 3" xfId="60"/>
    <cellStyle name="Normal 4 4 2" xfId="26"/>
    <cellStyle name="Normal 4 8" xfId="48"/>
    <cellStyle name="Normal 5" xfId="51"/>
    <cellStyle name="Normal 5 3" xfId="12"/>
    <cellStyle name="Normal 53" xfId="42"/>
    <cellStyle name="Normal 55" xfId="45"/>
    <cellStyle name="Normal 56" xfId="46"/>
    <cellStyle name="Normal 57" xfId="28"/>
    <cellStyle name="Normal 6" xfId="67"/>
    <cellStyle name="Normal 65" xfId="56"/>
    <cellStyle name="Normal 67" xfId="39"/>
    <cellStyle name="Normal 73" xfId="43"/>
    <cellStyle name="Normal 77" xfId="47"/>
    <cellStyle name="Normal 78" xfId="50"/>
    <cellStyle name="Normal 79" xfId="49"/>
    <cellStyle name="Normal 8" xfId="9"/>
    <cellStyle name="Normal 81" xfId="16"/>
    <cellStyle name="Normal 88" xfId="17"/>
    <cellStyle name="Normal 9 3" xfId="54"/>
    <cellStyle name="Normal 91" xfId="30"/>
    <cellStyle name="Normal 92" xfId="32"/>
    <cellStyle name="Normal 95" xfId="33"/>
    <cellStyle name="Normal 96" xfId="23"/>
    <cellStyle name="Normal 97" xfId="38"/>
    <cellStyle name="Normal 98" xfId="34"/>
    <cellStyle name="Normal_19.03.09.DmVTYTTH" xfId="63"/>
    <cellStyle name="Normal_Sheet1" xfId="6"/>
    <cellStyle name="Normal_Sheet1 2" xfId="68"/>
    <cellStyle name="Normal_Sheet1 2 2" xfId="78"/>
    <cellStyle name="Normal_VTTH du thao 2" xfId="58"/>
    <cellStyle name="Style 1 3" xfId="29"/>
  </cellStyles>
  <dxfs count="6">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8"/>
  <sheetViews>
    <sheetView tabSelected="1" zoomScale="80" zoomScaleNormal="80" workbookViewId="0">
      <pane ySplit="12" topLeftCell="A695" activePane="bottomLeft" state="frozen"/>
      <selection pane="bottomLeft" activeCell="A575" sqref="A575"/>
    </sheetView>
  </sheetViews>
  <sheetFormatPr defaultColWidth="9" defaultRowHeight="12.75" x14ac:dyDescent="0.25"/>
  <cols>
    <col min="1" max="1" width="4.140625" style="267" customWidth="1"/>
    <col min="2" max="2" width="6.5703125" style="268" customWidth="1"/>
    <col min="3" max="3" width="7.28515625" style="109" customWidth="1"/>
    <col min="4" max="4" width="7.7109375" style="269" customWidth="1"/>
    <col min="5" max="5" width="16.140625" style="269" customWidth="1"/>
    <col min="6" max="6" width="9.7109375" style="270" customWidth="1"/>
    <col min="7" max="8" width="5.7109375" style="267" customWidth="1"/>
    <col min="9" max="9" width="9.85546875" style="271" customWidth="1"/>
    <col min="10" max="10" width="5.7109375" style="272" customWidth="1"/>
    <col min="11" max="12" width="9" style="272" customWidth="1"/>
    <col min="13" max="13" width="34.7109375" style="269" customWidth="1"/>
    <col min="14" max="14" width="22" style="269" customWidth="1"/>
    <col min="15" max="15" width="10.140625" style="269" customWidth="1"/>
    <col min="16" max="16" width="9.28515625" style="270" customWidth="1"/>
    <col min="17" max="17" width="7.42578125" style="270" customWidth="1"/>
    <col min="18" max="19" width="5.7109375" style="269" customWidth="1"/>
    <col min="20" max="16384" width="9" style="270"/>
  </cols>
  <sheetData>
    <row r="1" spans="1:19" s="93" customFormat="1" ht="15.75" x14ac:dyDescent="0.25">
      <c r="A1" s="56" t="s">
        <v>21</v>
      </c>
      <c r="B1" s="54"/>
      <c r="C1" s="54"/>
      <c r="D1" s="94"/>
      <c r="E1" s="94"/>
      <c r="I1" s="95"/>
      <c r="J1" s="53"/>
      <c r="K1" s="53"/>
      <c r="L1" s="53"/>
      <c r="O1" s="95"/>
      <c r="P1" s="94"/>
    </row>
    <row r="2" spans="1:19" s="93" customFormat="1" ht="15.75" x14ac:dyDescent="0.25">
      <c r="A2" s="56" t="s">
        <v>22</v>
      </c>
      <c r="B2" s="54"/>
      <c r="C2" s="54"/>
      <c r="D2" s="94"/>
      <c r="E2" s="94"/>
      <c r="I2" s="95"/>
      <c r="J2" s="53"/>
      <c r="K2" s="53"/>
      <c r="L2" s="53"/>
      <c r="O2" s="95"/>
      <c r="P2" s="94"/>
    </row>
    <row r="3" spans="1:19" s="93" customFormat="1" ht="15.75" x14ac:dyDescent="0.25">
      <c r="A3" s="56" t="s">
        <v>23</v>
      </c>
      <c r="B3" s="54"/>
      <c r="C3" s="54"/>
      <c r="D3" s="94"/>
      <c r="E3" s="94"/>
      <c r="I3" s="95"/>
      <c r="J3" s="94"/>
      <c r="K3" s="94"/>
      <c r="L3" s="94"/>
    </row>
    <row r="4" spans="1:19" s="93" customFormat="1" ht="15.75" x14ac:dyDescent="0.25">
      <c r="B4" s="54"/>
      <c r="C4" s="54"/>
      <c r="D4" s="94"/>
      <c r="E4" s="94"/>
      <c r="I4" s="95"/>
      <c r="M4" s="94"/>
      <c r="N4" s="94"/>
      <c r="R4" s="94"/>
    </row>
    <row r="5" spans="1:19" s="93" customFormat="1" ht="18.75" x14ac:dyDescent="0.25">
      <c r="B5" s="54"/>
      <c r="C5" s="54"/>
      <c r="D5" s="94"/>
      <c r="K5" s="94"/>
      <c r="L5" s="55" t="s">
        <v>1480</v>
      </c>
      <c r="M5" s="96"/>
      <c r="N5" s="96"/>
      <c r="O5" s="94"/>
      <c r="R5" s="94"/>
      <c r="S5" s="94"/>
    </row>
    <row r="6" spans="1:19" s="93" customFormat="1" ht="15.75" x14ac:dyDescent="0.25">
      <c r="B6" s="54"/>
      <c r="C6" s="54"/>
      <c r="D6" s="94"/>
      <c r="K6" s="94"/>
      <c r="L6" s="53" t="s">
        <v>1474</v>
      </c>
      <c r="M6" s="96"/>
      <c r="N6" s="96"/>
      <c r="O6" s="94"/>
      <c r="R6" s="94"/>
      <c r="S6" s="94"/>
    </row>
    <row r="7" spans="1:19" s="93" customFormat="1" ht="15.75" x14ac:dyDescent="0.25">
      <c r="E7" s="94"/>
      <c r="G7" s="96"/>
      <c r="H7" s="96"/>
      <c r="I7" s="95"/>
      <c r="J7" s="97"/>
      <c r="K7" s="97"/>
      <c r="L7" s="97"/>
      <c r="M7" s="94"/>
      <c r="N7" s="94"/>
      <c r="O7" s="94"/>
      <c r="R7" s="94"/>
      <c r="S7" s="94"/>
    </row>
    <row r="8" spans="1:19" s="93" customFormat="1" ht="15.75" x14ac:dyDescent="0.25">
      <c r="E8" s="94"/>
      <c r="G8" s="96"/>
      <c r="H8" s="96"/>
      <c r="I8" s="95"/>
      <c r="J8" s="97"/>
      <c r="K8" s="97"/>
      <c r="L8" s="97"/>
      <c r="M8" s="94"/>
      <c r="N8" s="94"/>
      <c r="O8" s="94"/>
      <c r="R8" s="94"/>
      <c r="S8" s="94"/>
    </row>
    <row r="9" spans="1:19" s="93" customFormat="1" ht="15.75" x14ac:dyDescent="0.25">
      <c r="E9" s="94"/>
      <c r="G9" s="96"/>
      <c r="H9" s="96"/>
      <c r="I9" s="95"/>
      <c r="J9" s="97"/>
      <c r="K9" s="97"/>
      <c r="L9" s="97"/>
      <c r="M9" s="94"/>
      <c r="N9" s="94"/>
      <c r="O9" s="94"/>
      <c r="R9" s="94"/>
      <c r="S9" s="94"/>
    </row>
    <row r="10" spans="1:19" s="93" customFormat="1" ht="15.75" x14ac:dyDescent="0.25">
      <c r="A10" s="56" t="s">
        <v>1481</v>
      </c>
      <c r="B10" s="54"/>
      <c r="C10" s="54"/>
      <c r="D10" s="94"/>
      <c r="E10" s="94"/>
      <c r="G10" s="96"/>
      <c r="H10" s="96"/>
      <c r="I10" s="95"/>
      <c r="J10" s="97"/>
      <c r="K10" s="97"/>
      <c r="L10" s="97"/>
      <c r="M10" s="94"/>
      <c r="N10" s="94"/>
      <c r="O10" s="94"/>
      <c r="R10" s="94"/>
      <c r="S10" s="94"/>
    </row>
    <row r="11" spans="1:19" s="93" customFormat="1" ht="15.75" x14ac:dyDescent="0.25">
      <c r="A11" s="56"/>
      <c r="B11" s="54"/>
      <c r="C11" s="54"/>
      <c r="D11" s="94"/>
      <c r="E11" s="94"/>
      <c r="G11" s="96"/>
      <c r="H11" s="96"/>
      <c r="I11" s="95"/>
      <c r="J11" s="97"/>
      <c r="K11" s="97"/>
      <c r="L11" s="97"/>
      <c r="M11" s="94"/>
      <c r="N11" s="94"/>
      <c r="O11" s="94"/>
      <c r="R11" s="94"/>
      <c r="S11" s="94"/>
    </row>
    <row r="12" spans="1:19" s="99" customFormat="1" ht="69" customHeight="1" x14ac:dyDescent="0.25">
      <c r="A12" s="100" t="s">
        <v>0</v>
      </c>
      <c r="B12" s="274" t="s">
        <v>1475</v>
      </c>
      <c r="C12" s="274" t="s">
        <v>1482</v>
      </c>
      <c r="D12" s="100" t="s">
        <v>1465</v>
      </c>
      <c r="E12" s="100" t="s">
        <v>1</v>
      </c>
      <c r="F12" s="100" t="s">
        <v>2</v>
      </c>
      <c r="G12" s="100" t="s">
        <v>8</v>
      </c>
      <c r="H12" s="273" t="s">
        <v>1464</v>
      </c>
      <c r="I12" s="101" t="s">
        <v>9</v>
      </c>
      <c r="J12" s="98" t="s">
        <v>1479</v>
      </c>
      <c r="K12" s="274" t="s">
        <v>1478</v>
      </c>
      <c r="L12" s="274" t="s">
        <v>1476</v>
      </c>
      <c r="M12" s="100" t="s">
        <v>1477</v>
      </c>
      <c r="N12" s="100" t="s">
        <v>1497</v>
      </c>
      <c r="O12" s="100" t="s">
        <v>3</v>
      </c>
      <c r="P12" s="100" t="s">
        <v>4</v>
      </c>
      <c r="Q12" s="100" t="s">
        <v>5</v>
      </c>
      <c r="R12" s="100" t="s">
        <v>6</v>
      </c>
      <c r="S12" s="100" t="s">
        <v>7</v>
      </c>
    </row>
    <row r="13" spans="1:19" s="99" customFormat="1" x14ac:dyDescent="0.25">
      <c r="A13" s="100">
        <v>1</v>
      </c>
      <c r="B13" s="100">
        <v>2</v>
      </c>
      <c r="C13" s="100">
        <v>3</v>
      </c>
      <c r="D13" s="100">
        <v>4</v>
      </c>
      <c r="E13" s="100">
        <v>5</v>
      </c>
      <c r="F13" s="100">
        <v>6</v>
      </c>
      <c r="G13" s="100">
        <v>7</v>
      </c>
      <c r="H13" s="100">
        <v>8</v>
      </c>
      <c r="I13" s="100">
        <v>9</v>
      </c>
      <c r="J13" s="100">
        <v>10</v>
      </c>
      <c r="K13" s="100">
        <v>11</v>
      </c>
      <c r="L13" s="100">
        <v>12</v>
      </c>
      <c r="M13" s="100">
        <v>13</v>
      </c>
      <c r="N13" s="100">
        <v>14</v>
      </c>
      <c r="O13" s="100">
        <v>15</v>
      </c>
      <c r="P13" s="100">
        <v>17</v>
      </c>
      <c r="Q13" s="100">
        <v>18</v>
      </c>
      <c r="R13" s="100">
        <v>19</v>
      </c>
      <c r="S13" s="100">
        <v>20</v>
      </c>
    </row>
    <row r="14" spans="1:19" s="99" customFormat="1" ht="114.75" x14ac:dyDescent="0.25">
      <c r="A14" s="100"/>
      <c r="B14" s="100"/>
      <c r="C14" s="100"/>
      <c r="D14" s="100"/>
      <c r="E14" s="100"/>
      <c r="F14" s="100"/>
      <c r="G14" s="100"/>
      <c r="H14" s="100"/>
      <c r="I14" s="101"/>
      <c r="J14" s="98"/>
      <c r="K14" s="98"/>
      <c r="L14" s="98"/>
      <c r="M14" s="100"/>
      <c r="N14" s="100"/>
      <c r="O14" s="102" t="s">
        <v>10</v>
      </c>
      <c r="P14" s="100"/>
      <c r="Q14" s="100"/>
      <c r="R14" s="100"/>
      <c r="S14" s="100"/>
    </row>
    <row r="15" spans="1:19" s="99" customFormat="1" ht="18.75" x14ac:dyDescent="0.25">
      <c r="A15" s="2"/>
      <c r="B15" s="2"/>
      <c r="C15" s="2"/>
      <c r="D15" s="3"/>
      <c r="E15" s="4" t="s">
        <v>28</v>
      </c>
      <c r="F15" s="4"/>
      <c r="G15" s="5"/>
      <c r="H15" s="5"/>
      <c r="I15" s="6"/>
      <c r="J15" s="6"/>
      <c r="K15" s="6"/>
      <c r="L15" s="8"/>
      <c r="M15" s="9"/>
      <c r="N15" s="103"/>
      <c r="P15" s="104"/>
      <c r="Q15" s="105"/>
      <c r="R15" s="106"/>
      <c r="S15" s="103"/>
    </row>
    <row r="16" spans="1:19" s="108" customFormat="1" ht="15" customHeight="1" x14ac:dyDescent="0.25">
      <c r="A16" s="2"/>
      <c r="B16" s="2"/>
      <c r="C16" s="2"/>
      <c r="D16" s="3"/>
      <c r="E16" s="10" t="s">
        <v>29</v>
      </c>
      <c r="F16" s="10"/>
      <c r="G16" s="5"/>
      <c r="H16" s="5"/>
      <c r="I16" s="6"/>
      <c r="J16" s="6"/>
      <c r="K16" s="6" t="str">
        <f t="shared" ref="K16:K82" si="0">IF(I16="","",J16*I16)</f>
        <v/>
      </c>
      <c r="L16" s="8"/>
      <c r="M16" s="9"/>
      <c r="N16" s="102"/>
      <c r="O16" s="102"/>
      <c r="P16" s="107"/>
      <c r="Q16" s="107"/>
      <c r="R16" s="102"/>
      <c r="S16" s="102"/>
    </row>
    <row r="17" spans="1:19" s="108" customFormat="1" ht="123" customHeight="1" x14ac:dyDescent="0.25">
      <c r="A17" s="2">
        <f>IF(I17="","",COUNTA($I$17:I17))</f>
        <v>1</v>
      </c>
      <c r="B17" s="2" t="str">
        <f>IF(A17="","",CONCATENATE(A17,".BV17"))</f>
        <v>1.BV17</v>
      </c>
      <c r="C17" s="2" t="str">
        <f t="shared" ref="C17:C80" si="1">B17</f>
        <v>1.BV17</v>
      </c>
      <c r="D17" s="11"/>
      <c r="E17" s="9" t="s">
        <v>30</v>
      </c>
      <c r="F17" s="9"/>
      <c r="G17" s="5" t="s">
        <v>31</v>
      </c>
      <c r="H17" s="5" t="s">
        <v>32</v>
      </c>
      <c r="I17" s="6">
        <v>2000</v>
      </c>
      <c r="J17" s="6"/>
      <c r="K17" s="6">
        <f t="shared" si="0"/>
        <v>0</v>
      </c>
      <c r="L17" s="8">
        <f t="shared" ref="L17:L82" si="2">K17</f>
        <v>0</v>
      </c>
      <c r="M17" s="9" t="s">
        <v>33</v>
      </c>
      <c r="N17" s="102"/>
      <c r="O17" s="102"/>
      <c r="P17" s="107"/>
      <c r="Q17" s="107"/>
      <c r="R17" s="102"/>
      <c r="S17" s="102"/>
    </row>
    <row r="18" spans="1:19" s="109" customFormat="1" ht="15" customHeight="1" x14ac:dyDescent="0.25">
      <c r="A18" s="2" t="str">
        <f>IF(I18="","",COUNTA($I$17:I18))</f>
        <v/>
      </c>
      <c r="B18" s="2" t="str">
        <f t="shared" ref="B18:B81" si="3">IF(A18="","",CONCATENATE(A18,".BV17"))</f>
        <v/>
      </c>
      <c r="C18" s="2" t="str">
        <f t="shared" ref="C18:C81" si="4">B18</f>
        <v/>
      </c>
      <c r="D18" s="3"/>
      <c r="E18" s="4" t="s">
        <v>34</v>
      </c>
      <c r="F18" s="4"/>
      <c r="G18" s="5"/>
      <c r="H18" s="5"/>
      <c r="I18" s="6"/>
      <c r="J18" s="6"/>
      <c r="K18" s="6" t="str">
        <f t="shared" si="0"/>
        <v/>
      </c>
      <c r="L18" s="8" t="str">
        <f t="shared" si="2"/>
        <v/>
      </c>
      <c r="M18" s="9"/>
      <c r="N18" s="102"/>
      <c r="O18" s="102"/>
      <c r="P18" s="107"/>
      <c r="Q18" s="107"/>
      <c r="R18" s="102"/>
      <c r="S18" s="102"/>
    </row>
    <row r="19" spans="1:19" s="108" customFormat="1" ht="123" customHeight="1" x14ac:dyDescent="0.25">
      <c r="A19" s="2">
        <f>IF(I19="","",COUNTA($I$17:I19))</f>
        <v>2</v>
      </c>
      <c r="B19" s="2" t="str">
        <f t="shared" si="3"/>
        <v>2.BV17</v>
      </c>
      <c r="C19" s="2" t="str">
        <f t="shared" si="4"/>
        <v>2.BV17</v>
      </c>
      <c r="D19" s="11"/>
      <c r="E19" s="9" t="s">
        <v>1484</v>
      </c>
      <c r="F19" s="9"/>
      <c r="G19" s="5" t="s">
        <v>1242</v>
      </c>
      <c r="H19" s="5" t="s">
        <v>1485</v>
      </c>
      <c r="I19" s="2">
        <v>15</v>
      </c>
      <c r="J19" s="2"/>
      <c r="K19" s="6">
        <f t="shared" si="0"/>
        <v>0</v>
      </c>
      <c r="L19" s="8">
        <f t="shared" si="2"/>
        <v>0</v>
      </c>
      <c r="M19" s="9" t="s">
        <v>1492</v>
      </c>
      <c r="N19" s="102"/>
      <c r="O19" s="102"/>
      <c r="P19" s="107"/>
      <c r="Q19" s="107"/>
      <c r="R19" s="102"/>
      <c r="S19" s="102"/>
    </row>
    <row r="20" spans="1:19" s="109" customFormat="1" ht="123" customHeight="1" x14ac:dyDescent="0.25">
      <c r="A20" s="2">
        <f>IF(I20="","",COUNTA($I$17:I20))</f>
        <v>3</v>
      </c>
      <c r="B20" s="2" t="str">
        <f t="shared" si="3"/>
        <v>3.BV17</v>
      </c>
      <c r="C20" s="2" t="str">
        <f t="shared" si="4"/>
        <v>3.BV17</v>
      </c>
      <c r="D20" s="11"/>
      <c r="E20" s="9" t="s">
        <v>1486</v>
      </c>
      <c r="F20" s="4"/>
      <c r="G20" s="5" t="s">
        <v>1242</v>
      </c>
      <c r="H20" s="5" t="s">
        <v>1485</v>
      </c>
      <c r="I20" s="2">
        <v>15</v>
      </c>
      <c r="J20" s="2"/>
      <c r="K20" s="6">
        <f t="shared" si="0"/>
        <v>0</v>
      </c>
      <c r="L20" s="8">
        <f t="shared" si="2"/>
        <v>0</v>
      </c>
      <c r="M20" s="9" t="s">
        <v>1493</v>
      </c>
      <c r="N20" s="102"/>
      <c r="O20" s="102"/>
      <c r="P20" s="107"/>
      <c r="Q20" s="107"/>
      <c r="R20" s="102"/>
      <c r="S20" s="102"/>
    </row>
    <row r="21" spans="1:19" s="109" customFormat="1" ht="123" customHeight="1" x14ac:dyDescent="0.25">
      <c r="A21" s="2">
        <f>IF(I21="","",COUNTA($I$17:I21))</f>
        <v>4</v>
      </c>
      <c r="B21" s="2" t="str">
        <f t="shared" si="3"/>
        <v>4.BV17</v>
      </c>
      <c r="C21" s="2" t="str">
        <f t="shared" si="4"/>
        <v>4.BV17</v>
      </c>
      <c r="D21" s="11"/>
      <c r="E21" s="9" t="s">
        <v>1487</v>
      </c>
      <c r="F21" s="10"/>
      <c r="G21" s="5" t="s">
        <v>1488</v>
      </c>
      <c r="H21" s="5" t="s">
        <v>1489</v>
      </c>
      <c r="I21" s="2">
        <v>38000</v>
      </c>
      <c r="J21" s="2"/>
      <c r="K21" s="6">
        <f t="shared" si="0"/>
        <v>0</v>
      </c>
      <c r="L21" s="8">
        <f t="shared" si="2"/>
        <v>0</v>
      </c>
      <c r="M21" s="9" t="s">
        <v>1494</v>
      </c>
      <c r="N21" s="102"/>
      <c r="O21" s="102"/>
      <c r="P21" s="107"/>
      <c r="Q21" s="107"/>
      <c r="R21" s="102"/>
      <c r="S21" s="102"/>
    </row>
    <row r="22" spans="1:19" s="109" customFormat="1" ht="123" customHeight="1" x14ac:dyDescent="0.25">
      <c r="A22" s="2">
        <f>IF(I22="","",COUNTA($I$17:I22))</f>
        <v>5</v>
      </c>
      <c r="B22" s="2" t="str">
        <f t="shared" si="3"/>
        <v>5.BV17</v>
      </c>
      <c r="C22" s="2" t="str">
        <f t="shared" si="4"/>
        <v>5.BV17</v>
      </c>
      <c r="D22" s="11"/>
      <c r="E22" s="9" t="s">
        <v>1490</v>
      </c>
      <c r="F22" s="10"/>
      <c r="G22" s="5" t="s">
        <v>1488</v>
      </c>
      <c r="H22" s="5" t="s">
        <v>1489</v>
      </c>
      <c r="I22" s="2">
        <v>57000</v>
      </c>
      <c r="J22" s="2"/>
      <c r="K22" s="6">
        <f t="shared" si="0"/>
        <v>0</v>
      </c>
      <c r="L22" s="8">
        <f t="shared" si="2"/>
        <v>0</v>
      </c>
      <c r="M22" s="9" t="s">
        <v>1495</v>
      </c>
      <c r="N22" s="102"/>
      <c r="O22" s="102"/>
      <c r="P22" s="107"/>
      <c r="Q22" s="107"/>
      <c r="R22" s="102"/>
      <c r="S22" s="102"/>
    </row>
    <row r="23" spans="1:19" s="112" customFormat="1" ht="22.5" customHeight="1" x14ac:dyDescent="0.25">
      <c r="A23" s="2" t="str">
        <f>IF(I23="","",COUNTA($I$17:I23))</f>
        <v/>
      </c>
      <c r="B23" s="2" t="str">
        <f t="shared" si="3"/>
        <v/>
      </c>
      <c r="C23" s="2" t="str">
        <f t="shared" si="4"/>
        <v/>
      </c>
      <c r="D23" s="3"/>
      <c r="E23" s="4" t="s">
        <v>36</v>
      </c>
      <c r="F23" s="10"/>
      <c r="G23" s="5"/>
      <c r="H23" s="5"/>
      <c r="I23" s="6"/>
      <c r="J23" s="6"/>
      <c r="K23" s="6"/>
      <c r="L23" s="8"/>
      <c r="M23" s="9"/>
      <c r="N23" s="110"/>
      <c r="O23" s="110"/>
      <c r="P23" s="111"/>
      <c r="Q23" s="111"/>
      <c r="R23" s="110"/>
      <c r="S23" s="110"/>
    </row>
    <row r="24" spans="1:19" s="112" customFormat="1" ht="15" customHeight="1" x14ac:dyDescent="0.25">
      <c r="A24" s="2" t="str">
        <f>IF(I24="","",COUNTA($I$17:I24))</f>
        <v/>
      </c>
      <c r="B24" s="2" t="str">
        <f t="shared" si="3"/>
        <v/>
      </c>
      <c r="C24" s="2" t="str">
        <f t="shared" si="4"/>
        <v/>
      </c>
      <c r="D24" s="3"/>
      <c r="E24" s="10" t="s">
        <v>37</v>
      </c>
      <c r="F24" s="9"/>
      <c r="G24" s="5"/>
      <c r="H24" s="5"/>
      <c r="I24" s="6"/>
      <c r="J24" s="6"/>
      <c r="K24" s="6" t="str">
        <f t="shared" si="0"/>
        <v/>
      </c>
      <c r="L24" s="8" t="str">
        <f t="shared" si="2"/>
        <v/>
      </c>
      <c r="M24" s="9"/>
      <c r="N24" s="110"/>
      <c r="O24" s="110"/>
      <c r="P24" s="111"/>
      <c r="Q24" s="111"/>
      <c r="R24" s="110"/>
      <c r="S24" s="110"/>
    </row>
    <row r="25" spans="1:19" s="108" customFormat="1" ht="15" customHeight="1" x14ac:dyDescent="0.25">
      <c r="A25" s="2" t="str">
        <f>IF(I25="","",COUNTA($I$17:I25))</f>
        <v/>
      </c>
      <c r="B25" s="2" t="str">
        <f t="shared" si="3"/>
        <v/>
      </c>
      <c r="C25" s="2" t="str">
        <f t="shared" si="4"/>
        <v/>
      </c>
      <c r="D25" s="3"/>
      <c r="E25" s="10" t="s">
        <v>38</v>
      </c>
      <c r="F25" s="9"/>
      <c r="G25" s="5"/>
      <c r="H25" s="5"/>
      <c r="I25" s="6"/>
      <c r="J25" s="6"/>
      <c r="K25" s="6" t="str">
        <f t="shared" si="0"/>
        <v/>
      </c>
      <c r="L25" s="8" t="str">
        <f t="shared" si="2"/>
        <v/>
      </c>
      <c r="M25" s="9"/>
      <c r="N25" s="102"/>
      <c r="O25" s="102"/>
      <c r="P25" s="113"/>
      <c r="Q25" s="107"/>
      <c r="R25" s="102"/>
      <c r="S25" s="102"/>
    </row>
    <row r="26" spans="1:19" s="112" customFormat="1" ht="15" customHeight="1" x14ac:dyDescent="0.25">
      <c r="A26" s="2" t="str">
        <f>IF(I26="","",COUNTA($I$17:I26))</f>
        <v/>
      </c>
      <c r="B26" s="2" t="str">
        <f t="shared" si="3"/>
        <v/>
      </c>
      <c r="C26" s="2" t="str">
        <f t="shared" si="4"/>
        <v/>
      </c>
      <c r="D26" s="3"/>
      <c r="E26" s="10" t="s">
        <v>39</v>
      </c>
      <c r="F26" s="9"/>
      <c r="G26" s="5"/>
      <c r="H26" s="5"/>
      <c r="I26" s="6"/>
      <c r="J26" s="6"/>
      <c r="K26" s="6" t="str">
        <f t="shared" si="0"/>
        <v/>
      </c>
      <c r="L26" s="8" t="str">
        <f t="shared" si="2"/>
        <v/>
      </c>
      <c r="M26" s="9"/>
      <c r="N26" s="114"/>
      <c r="O26" s="114"/>
      <c r="P26" s="115"/>
      <c r="Q26" s="115"/>
      <c r="R26" s="114"/>
      <c r="S26" s="114"/>
    </row>
    <row r="27" spans="1:19" s="108" customFormat="1" ht="123" customHeight="1" x14ac:dyDescent="0.25">
      <c r="A27" s="2">
        <f>IF(I27="","",COUNTA($I$17:I27))</f>
        <v>6</v>
      </c>
      <c r="B27" s="2" t="str">
        <f t="shared" si="3"/>
        <v>6.BV17</v>
      </c>
      <c r="C27" s="2" t="str">
        <f t="shared" si="4"/>
        <v>6.BV17</v>
      </c>
      <c r="D27" s="11"/>
      <c r="E27" s="9" t="s">
        <v>40</v>
      </c>
      <c r="F27" s="9"/>
      <c r="G27" s="5" t="s">
        <v>41</v>
      </c>
      <c r="H27" s="5" t="s">
        <v>42</v>
      </c>
      <c r="I27" s="6">
        <v>20</v>
      </c>
      <c r="J27" s="6"/>
      <c r="K27" s="6">
        <f t="shared" si="0"/>
        <v>0</v>
      </c>
      <c r="L27" s="8"/>
      <c r="M27" s="9" t="s">
        <v>43</v>
      </c>
      <c r="N27" s="114"/>
      <c r="O27" s="114"/>
      <c r="P27" s="115"/>
      <c r="Q27" s="115"/>
      <c r="R27" s="114"/>
      <c r="S27" s="114"/>
    </row>
    <row r="28" spans="1:19" s="108" customFormat="1" ht="123" customHeight="1" x14ac:dyDescent="0.25">
      <c r="A28" s="2">
        <f>IF(I28="","",COUNTA($I$17:I28))</f>
        <v>7</v>
      </c>
      <c r="B28" s="2" t="str">
        <f t="shared" si="3"/>
        <v>7.BV17</v>
      </c>
      <c r="C28" s="2" t="str">
        <f t="shared" si="4"/>
        <v>7.BV17</v>
      </c>
      <c r="D28" s="11"/>
      <c r="E28" s="9" t="s">
        <v>44</v>
      </c>
      <c r="F28" s="9"/>
      <c r="G28" s="5" t="s">
        <v>41</v>
      </c>
      <c r="H28" s="5" t="s">
        <v>42</v>
      </c>
      <c r="I28" s="6">
        <v>20</v>
      </c>
      <c r="J28" s="6"/>
      <c r="K28" s="6">
        <f t="shared" si="0"/>
        <v>0</v>
      </c>
      <c r="L28" s="8">
        <f t="shared" si="2"/>
        <v>0</v>
      </c>
      <c r="M28" s="9" t="s">
        <v>43</v>
      </c>
      <c r="N28" s="102"/>
      <c r="O28" s="102"/>
      <c r="P28" s="107"/>
      <c r="Q28" s="107"/>
      <c r="R28" s="102"/>
      <c r="S28" s="102"/>
    </row>
    <row r="29" spans="1:19" s="108" customFormat="1" ht="123" customHeight="1" x14ac:dyDescent="0.25">
      <c r="A29" s="2">
        <f>IF(I29="","",COUNTA($I$17:I29))</f>
        <v>8</v>
      </c>
      <c r="B29" s="2" t="str">
        <f t="shared" si="3"/>
        <v>8.BV17</v>
      </c>
      <c r="C29" s="2" t="str">
        <f t="shared" si="4"/>
        <v>8.BV17</v>
      </c>
      <c r="D29" s="11"/>
      <c r="E29" s="9" t="s">
        <v>45</v>
      </c>
      <c r="F29" s="9"/>
      <c r="G29" s="5" t="s">
        <v>41</v>
      </c>
      <c r="H29" s="5" t="s">
        <v>42</v>
      </c>
      <c r="I29" s="6">
        <v>10</v>
      </c>
      <c r="J29" s="6"/>
      <c r="K29" s="6">
        <f t="shared" si="0"/>
        <v>0</v>
      </c>
      <c r="L29" s="8">
        <f t="shared" si="2"/>
        <v>0</v>
      </c>
      <c r="M29" s="9" t="s">
        <v>43</v>
      </c>
      <c r="N29" s="102"/>
      <c r="O29" s="102"/>
      <c r="P29" s="107"/>
      <c r="Q29" s="107"/>
      <c r="R29" s="102"/>
      <c r="S29" s="102"/>
    </row>
    <row r="30" spans="1:19" s="108" customFormat="1" ht="15" customHeight="1" x14ac:dyDescent="0.25">
      <c r="A30" s="2" t="str">
        <f>IF(I30="","",COUNTA($I$17:I30))</f>
        <v/>
      </c>
      <c r="B30" s="2" t="str">
        <f t="shared" si="3"/>
        <v/>
      </c>
      <c r="C30" s="2" t="str">
        <f t="shared" si="4"/>
        <v/>
      </c>
      <c r="D30" s="11"/>
      <c r="E30" s="9" t="s">
        <v>46</v>
      </c>
      <c r="F30" s="9"/>
      <c r="G30" s="5"/>
      <c r="H30" s="5"/>
      <c r="I30" s="6"/>
      <c r="J30" s="6"/>
      <c r="K30" s="6" t="str">
        <f t="shared" si="0"/>
        <v/>
      </c>
      <c r="L30" s="8" t="str">
        <f t="shared" si="2"/>
        <v/>
      </c>
      <c r="M30" s="9"/>
      <c r="N30" s="102"/>
      <c r="O30" s="102"/>
      <c r="P30" s="116"/>
      <c r="Q30" s="107"/>
      <c r="R30" s="102"/>
      <c r="S30" s="102"/>
    </row>
    <row r="31" spans="1:19" s="109" customFormat="1" ht="123" customHeight="1" x14ac:dyDescent="0.25">
      <c r="A31" s="2">
        <f>IF(I31="","",COUNTA($I$17:I31))</f>
        <v>9</v>
      </c>
      <c r="B31" s="2" t="str">
        <f t="shared" si="3"/>
        <v>9.BV17</v>
      </c>
      <c r="C31" s="2" t="str">
        <f t="shared" si="4"/>
        <v>9.BV17</v>
      </c>
      <c r="D31" s="11"/>
      <c r="E31" s="9" t="s">
        <v>47</v>
      </c>
      <c r="F31" s="9"/>
      <c r="G31" s="5" t="s">
        <v>48</v>
      </c>
      <c r="H31" s="5" t="s">
        <v>49</v>
      </c>
      <c r="I31" s="6">
        <v>200</v>
      </c>
      <c r="J31" s="6"/>
      <c r="K31" s="6">
        <f t="shared" si="0"/>
        <v>0</v>
      </c>
      <c r="L31" s="8">
        <f t="shared" si="2"/>
        <v>0</v>
      </c>
      <c r="M31" s="9" t="s">
        <v>50</v>
      </c>
      <c r="N31" s="102"/>
      <c r="O31" s="102"/>
      <c r="P31" s="107"/>
      <c r="Q31" s="107"/>
      <c r="R31" s="110"/>
      <c r="S31" s="110"/>
    </row>
    <row r="32" spans="1:19" s="108" customFormat="1" ht="123" customHeight="1" x14ac:dyDescent="0.25">
      <c r="A32" s="2">
        <f>IF(I32="","",COUNTA($I$17:I32))</f>
        <v>10</v>
      </c>
      <c r="B32" s="2" t="str">
        <f t="shared" si="3"/>
        <v>10.BV17</v>
      </c>
      <c r="C32" s="2" t="str">
        <f t="shared" si="4"/>
        <v>10.BV17</v>
      </c>
      <c r="D32" s="11"/>
      <c r="E32" s="9" t="s">
        <v>51</v>
      </c>
      <c r="F32" s="9"/>
      <c r="G32" s="5" t="s">
        <v>48</v>
      </c>
      <c r="H32" s="5" t="s">
        <v>52</v>
      </c>
      <c r="I32" s="6">
        <v>50</v>
      </c>
      <c r="J32" s="6"/>
      <c r="K32" s="6">
        <f t="shared" si="0"/>
        <v>0</v>
      </c>
      <c r="L32" s="8">
        <f t="shared" si="2"/>
        <v>0</v>
      </c>
      <c r="M32" s="9" t="s">
        <v>53</v>
      </c>
      <c r="N32" s="102"/>
      <c r="O32" s="102"/>
      <c r="P32" s="107"/>
      <c r="Q32" s="107"/>
      <c r="R32" s="102"/>
      <c r="S32" s="102"/>
    </row>
    <row r="33" spans="1:19" s="108" customFormat="1" ht="123" customHeight="1" x14ac:dyDescent="0.25">
      <c r="A33" s="2">
        <f>IF(I33="","",COUNTA($I$17:I33))</f>
        <v>11</v>
      </c>
      <c r="B33" s="2" t="str">
        <f t="shared" si="3"/>
        <v>11.BV17</v>
      </c>
      <c r="C33" s="2" t="str">
        <f t="shared" si="4"/>
        <v>11.BV17</v>
      </c>
      <c r="D33" s="11"/>
      <c r="E33" s="9" t="s">
        <v>54</v>
      </c>
      <c r="F33" s="9"/>
      <c r="G33" s="5" t="s">
        <v>48</v>
      </c>
      <c r="H33" s="5" t="s">
        <v>55</v>
      </c>
      <c r="I33" s="6">
        <v>300</v>
      </c>
      <c r="J33" s="6"/>
      <c r="K33" s="6">
        <f t="shared" si="0"/>
        <v>0</v>
      </c>
      <c r="L33" s="8">
        <f t="shared" si="2"/>
        <v>0</v>
      </c>
      <c r="M33" s="9" t="s">
        <v>56</v>
      </c>
      <c r="N33" s="110"/>
      <c r="O33" s="110"/>
      <c r="P33" s="111"/>
      <c r="Q33" s="111"/>
      <c r="R33" s="110"/>
      <c r="S33" s="110"/>
    </row>
    <row r="34" spans="1:19" s="108" customFormat="1" ht="123" customHeight="1" x14ac:dyDescent="0.25">
      <c r="A34" s="2">
        <f>IF(I34="","",COUNTA($I$17:I34))</f>
        <v>12</v>
      </c>
      <c r="B34" s="2" t="str">
        <f t="shared" si="3"/>
        <v>12.BV17</v>
      </c>
      <c r="C34" s="2" t="str">
        <f t="shared" si="4"/>
        <v>12.BV17</v>
      </c>
      <c r="D34" s="11"/>
      <c r="E34" s="9" t="s">
        <v>57</v>
      </c>
      <c r="F34" s="9"/>
      <c r="G34" s="5" t="s">
        <v>48</v>
      </c>
      <c r="H34" s="5" t="s">
        <v>55</v>
      </c>
      <c r="I34" s="6">
        <v>12</v>
      </c>
      <c r="J34" s="6"/>
      <c r="K34" s="6">
        <f t="shared" si="0"/>
        <v>0</v>
      </c>
      <c r="L34" s="8">
        <f t="shared" si="2"/>
        <v>0</v>
      </c>
      <c r="M34" s="9" t="s">
        <v>58</v>
      </c>
      <c r="N34" s="102"/>
      <c r="O34" s="102"/>
      <c r="P34" s="113"/>
      <c r="Q34" s="107"/>
      <c r="R34" s="102"/>
      <c r="S34" s="102"/>
    </row>
    <row r="35" spans="1:19" s="108" customFormat="1" ht="123" customHeight="1" x14ac:dyDescent="0.25">
      <c r="A35" s="2">
        <f>IF(I35="","",COUNTA($I$17:I35))</f>
        <v>13</v>
      </c>
      <c r="B35" s="2" t="str">
        <f t="shared" si="3"/>
        <v>13.BV17</v>
      </c>
      <c r="C35" s="2" t="str">
        <f t="shared" si="4"/>
        <v>13.BV17</v>
      </c>
      <c r="D35" s="11"/>
      <c r="E35" s="9" t="s">
        <v>59</v>
      </c>
      <c r="F35" s="9"/>
      <c r="G35" s="5" t="s">
        <v>60</v>
      </c>
      <c r="H35" s="5" t="s">
        <v>61</v>
      </c>
      <c r="I35" s="6">
        <v>100</v>
      </c>
      <c r="J35" s="6"/>
      <c r="K35" s="6">
        <f t="shared" si="0"/>
        <v>0</v>
      </c>
      <c r="L35" s="8">
        <f t="shared" si="2"/>
        <v>0</v>
      </c>
      <c r="M35" s="9" t="s">
        <v>62</v>
      </c>
      <c r="N35" s="102"/>
      <c r="O35" s="102"/>
      <c r="P35" s="113"/>
      <c r="Q35" s="107"/>
      <c r="R35" s="102"/>
      <c r="S35" s="102"/>
    </row>
    <row r="36" spans="1:19" s="108" customFormat="1" ht="123" customHeight="1" x14ac:dyDescent="0.25">
      <c r="A36" s="2">
        <f>IF(I36="","",COUNTA($I$17:I36))</f>
        <v>14</v>
      </c>
      <c r="B36" s="2" t="str">
        <f t="shared" si="3"/>
        <v>14.BV17</v>
      </c>
      <c r="C36" s="2" t="str">
        <f t="shared" si="4"/>
        <v>14.BV17</v>
      </c>
      <c r="D36" s="11"/>
      <c r="E36" s="9" t="s">
        <v>63</v>
      </c>
      <c r="F36" s="9"/>
      <c r="G36" s="5" t="s">
        <v>31</v>
      </c>
      <c r="H36" s="5" t="s">
        <v>64</v>
      </c>
      <c r="I36" s="6">
        <v>100</v>
      </c>
      <c r="J36" s="6"/>
      <c r="K36" s="6">
        <f t="shared" si="0"/>
        <v>0</v>
      </c>
      <c r="L36" s="8">
        <f t="shared" si="2"/>
        <v>0</v>
      </c>
      <c r="M36" s="9" t="s">
        <v>65</v>
      </c>
      <c r="N36" s="117"/>
      <c r="O36" s="117"/>
      <c r="P36" s="118"/>
      <c r="Q36" s="118"/>
      <c r="R36" s="102"/>
      <c r="S36" s="102"/>
    </row>
    <row r="37" spans="1:19" s="108" customFormat="1" ht="123" customHeight="1" x14ac:dyDescent="0.25">
      <c r="A37" s="2">
        <f>IF(I37="","",COUNTA($I$17:I37))</f>
        <v>15</v>
      </c>
      <c r="B37" s="2" t="str">
        <f t="shared" si="3"/>
        <v>15.BV17</v>
      </c>
      <c r="C37" s="2" t="str">
        <f t="shared" si="4"/>
        <v>15.BV17</v>
      </c>
      <c r="D37" s="11"/>
      <c r="E37" s="9" t="s">
        <v>66</v>
      </c>
      <c r="F37" s="4"/>
      <c r="G37" s="5" t="s">
        <v>31</v>
      </c>
      <c r="H37" s="5" t="s">
        <v>64</v>
      </c>
      <c r="I37" s="6">
        <v>18</v>
      </c>
      <c r="J37" s="6"/>
      <c r="K37" s="6">
        <f t="shared" si="0"/>
        <v>0</v>
      </c>
      <c r="L37" s="6"/>
      <c r="M37" s="9" t="s">
        <v>67</v>
      </c>
      <c r="N37" s="117"/>
      <c r="O37" s="117"/>
      <c r="P37" s="118"/>
      <c r="Q37" s="118"/>
      <c r="R37" s="102"/>
      <c r="S37" s="102"/>
    </row>
    <row r="38" spans="1:19" s="108" customFormat="1" ht="123" customHeight="1" x14ac:dyDescent="0.25">
      <c r="A38" s="2">
        <f>IF(I38="","",COUNTA($I$17:I38))</f>
        <v>16</v>
      </c>
      <c r="B38" s="2" t="str">
        <f t="shared" si="3"/>
        <v>16.BV17</v>
      </c>
      <c r="C38" s="2" t="str">
        <f t="shared" si="4"/>
        <v>16.BV17</v>
      </c>
      <c r="D38" s="11"/>
      <c r="E38" s="9" t="s">
        <v>68</v>
      </c>
      <c r="F38" s="10"/>
      <c r="G38" s="5" t="s">
        <v>31</v>
      </c>
      <c r="H38" s="5" t="s">
        <v>69</v>
      </c>
      <c r="I38" s="6">
        <v>200</v>
      </c>
      <c r="J38" s="6"/>
      <c r="K38" s="6">
        <f t="shared" si="0"/>
        <v>0</v>
      </c>
      <c r="L38" s="8">
        <f t="shared" si="2"/>
        <v>0</v>
      </c>
      <c r="M38" s="9" t="s">
        <v>70</v>
      </c>
      <c r="N38" s="117"/>
      <c r="O38" s="117"/>
      <c r="P38" s="118"/>
      <c r="Q38" s="118"/>
      <c r="R38" s="102"/>
      <c r="S38" s="102"/>
    </row>
    <row r="39" spans="1:19" s="108" customFormat="1" ht="123" customHeight="1" x14ac:dyDescent="0.25">
      <c r="A39" s="2">
        <f>IF(I39="","",COUNTA($I$17:I39))</f>
        <v>17</v>
      </c>
      <c r="B39" s="2" t="str">
        <f t="shared" si="3"/>
        <v>17.BV17</v>
      </c>
      <c r="C39" s="2" t="str">
        <f t="shared" si="4"/>
        <v>17.BV17</v>
      </c>
      <c r="D39" s="11"/>
      <c r="E39" s="9" t="s">
        <v>71</v>
      </c>
      <c r="F39" s="9"/>
      <c r="G39" s="5" t="s">
        <v>72</v>
      </c>
      <c r="H39" s="5" t="s">
        <v>73</v>
      </c>
      <c r="I39" s="6">
        <v>200</v>
      </c>
      <c r="J39" s="6"/>
      <c r="K39" s="6">
        <f t="shared" si="0"/>
        <v>0</v>
      </c>
      <c r="L39" s="8">
        <f t="shared" si="2"/>
        <v>0</v>
      </c>
      <c r="M39" s="9" t="s">
        <v>74</v>
      </c>
      <c r="N39" s="117"/>
      <c r="O39" s="117"/>
      <c r="P39" s="118"/>
      <c r="Q39" s="118"/>
      <c r="R39" s="102"/>
      <c r="S39" s="102"/>
    </row>
    <row r="40" spans="1:19" s="112" customFormat="1" ht="22.5" customHeight="1" x14ac:dyDescent="0.25">
      <c r="A40" s="2" t="str">
        <f>IF(I40="","",COUNTA($I$17:I40))</f>
        <v/>
      </c>
      <c r="B40" s="2" t="str">
        <f t="shared" si="3"/>
        <v/>
      </c>
      <c r="C40" s="2" t="str">
        <f t="shared" si="4"/>
        <v/>
      </c>
      <c r="D40" s="3"/>
      <c r="E40" s="4" t="s">
        <v>75</v>
      </c>
      <c r="F40" s="9"/>
      <c r="G40" s="5"/>
      <c r="H40" s="5"/>
      <c r="I40" s="6"/>
      <c r="J40" s="6"/>
      <c r="K40" s="6" t="str">
        <f t="shared" si="0"/>
        <v/>
      </c>
      <c r="L40" s="8" t="str">
        <f t="shared" si="2"/>
        <v/>
      </c>
      <c r="M40" s="9"/>
      <c r="N40" s="117"/>
      <c r="O40" s="117"/>
      <c r="P40" s="118"/>
      <c r="Q40" s="118"/>
      <c r="R40" s="102"/>
      <c r="S40" s="102"/>
    </row>
    <row r="41" spans="1:19" s="112" customFormat="1" ht="15" customHeight="1" x14ac:dyDescent="0.25">
      <c r="A41" s="2" t="str">
        <f>IF(I41="","",COUNTA($I$17:I41))</f>
        <v/>
      </c>
      <c r="B41" s="2" t="str">
        <f t="shared" si="3"/>
        <v/>
      </c>
      <c r="C41" s="2" t="str">
        <f t="shared" si="4"/>
        <v/>
      </c>
      <c r="D41" s="3"/>
      <c r="E41" s="10" t="s">
        <v>76</v>
      </c>
      <c r="F41" s="9"/>
      <c r="G41" s="5"/>
      <c r="H41" s="5"/>
      <c r="I41" s="6"/>
      <c r="J41" s="6"/>
      <c r="K41" s="6" t="str">
        <f t="shared" si="0"/>
        <v/>
      </c>
      <c r="L41" s="8" t="str">
        <f t="shared" si="2"/>
        <v/>
      </c>
      <c r="M41" s="9"/>
      <c r="N41" s="117"/>
      <c r="O41" s="117"/>
      <c r="P41" s="118"/>
      <c r="Q41" s="118"/>
      <c r="R41" s="102"/>
      <c r="S41" s="102"/>
    </row>
    <row r="42" spans="1:19" s="112" customFormat="1" ht="123" customHeight="1" x14ac:dyDescent="0.25">
      <c r="A42" s="2">
        <f>IF(I42="","",COUNTA($I$17:I42))</f>
        <v>18</v>
      </c>
      <c r="B42" s="2" t="str">
        <f t="shared" si="3"/>
        <v>18.BV17</v>
      </c>
      <c r="C42" s="2" t="str">
        <f t="shared" si="4"/>
        <v>18.BV17</v>
      </c>
      <c r="D42" s="11"/>
      <c r="E42" s="9" t="s">
        <v>77</v>
      </c>
      <c r="F42" s="9"/>
      <c r="G42" s="5" t="s">
        <v>31</v>
      </c>
      <c r="H42" s="5" t="s">
        <v>78</v>
      </c>
      <c r="I42" s="6">
        <v>15000</v>
      </c>
      <c r="J42" s="6"/>
      <c r="K42" s="6">
        <f t="shared" si="0"/>
        <v>0</v>
      </c>
      <c r="L42" s="8">
        <f t="shared" si="2"/>
        <v>0</v>
      </c>
      <c r="M42" s="52" t="s">
        <v>79</v>
      </c>
      <c r="N42" s="117"/>
      <c r="O42" s="117"/>
      <c r="P42" s="118"/>
      <c r="Q42" s="118"/>
      <c r="R42" s="102"/>
      <c r="S42" s="102"/>
    </row>
    <row r="43" spans="1:19" s="119" customFormat="1" ht="123" customHeight="1" x14ac:dyDescent="0.25">
      <c r="A43" s="2">
        <f>IF(I43="","",COUNTA($I$17:I43))</f>
        <v>19</v>
      </c>
      <c r="B43" s="2" t="str">
        <f t="shared" si="3"/>
        <v>19.BV17</v>
      </c>
      <c r="C43" s="2" t="str">
        <f t="shared" si="4"/>
        <v>19.BV17</v>
      </c>
      <c r="D43" s="11"/>
      <c r="E43" s="9" t="s">
        <v>80</v>
      </c>
      <c r="F43" s="9"/>
      <c r="G43" s="5" t="s">
        <v>31</v>
      </c>
      <c r="H43" s="5" t="s">
        <v>81</v>
      </c>
      <c r="I43" s="6">
        <v>120000</v>
      </c>
      <c r="J43" s="6"/>
      <c r="K43" s="6">
        <f t="shared" si="0"/>
        <v>0</v>
      </c>
      <c r="L43" s="8">
        <f t="shared" si="2"/>
        <v>0</v>
      </c>
      <c r="M43" s="57" t="s">
        <v>82</v>
      </c>
      <c r="N43" s="117"/>
      <c r="O43" s="117"/>
      <c r="P43" s="118"/>
      <c r="Q43" s="118"/>
      <c r="R43" s="102"/>
      <c r="S43" s="102"/>
    </row>
    <row r="44" spans="1:19" s="112" customFormat="1" ht="123" customHeight="1" x14ac:dyDescent="0.25">
      <c r="A44" s="2">
        <f>IF(I44="","",COUNTA($I$17:I44))</f>
        <v>20</v>
      </c>
      <c r="B44" s="2" t="str">
        <f t="shared" si="3"/>
        <v>20.BV17</v>
      </c>
      <c r="C44" s="2" t="str">
        <f t="shared" si="4"/>
        <v>20.BV17</v>
      </c>
      <c r="D44" s="11"/>
      <c r="E44" s="9" t="s">
        <v>83</v>
      </c>
      <c r="F44" s="9"/>
      <c r="G44" s="5" t="s">
        <v>31</v>
      </c>
      <c r="H44" s="5" t="s">
        <v>84</v>
      </c>
      <c r="I44" s="6">
        <v>15000</v>
      </c>
      <c r="J44" s="6"/>
      <c r="K44" s="6">
        <f t="shared" si="0"/>
        <v>0</v>
      </c>
      <c r="L44" s="8">
        <f t="shared" si="2"/>
        <v>0</v>
      </c>
      <c r="M44" s="57" t="s">
        <v>85</v>
      </c>
      <c r="N44" s="102"/>
      <c r="O44" s="102"/>
      <c r="P44" s="120"/>
      <c r="Q44" s="120"/>
      <c r="R44" s="110"/>
      <c r="S44" s="110"/>
    </row>
    <row r="45" spans="1:19" s="112" customFormat="1" ht="123" customHeight="1" x14ac:dyDescent="0.25">
      <c r="A45" s="2">
        <f>IF(I45="","",COUNTA($I$17:I45))</f>
        <v>21</v>
      </c>
      <c r="B45" s="2" t="str">
        <f t="shared" si="3"/>
        <v>21.BV17</v>
      </c>
      <c r="C45" s="2" t="str">
        <f t="shared" si="4"/>
        <v>21.BV17</v>
      </c>
      <c r="D45" s="11"/>
      <c r="E45" s="9" t="s">
        <v>86</v>
      </c>
      <c r="F45" s="9"/>
      <c r="G45" s="5" t="s">
        <v>31</v>
      </c>
      <c r="H45" s="5" t="s">
        <v>87</v>
      </c>
      <c r="I45" s="6">
        <v>9000</v>
      </c>
      <c r="J45" s="6"/>
      <c r="K45" s="6">
        <f t="shared" si="0"/>
        <v>0</v>
      </c>
      <c r="L45" s="8">
        <f t="shared" si="2"/>
        <v>0</v>
      </c>
      <c r="M45" s="57" t="s">
        <v>85</v>
      </c>
      <c r="N45" s="102"/>
      <c r="O45" s="102"/>
      <c r="P45" s="120"/>
      <c r="Q45" s="120"/>
      <c r="R45" s="110"/>
      <c r="S45" s="110"/>
    </row>
    <row r="46" spans="1:19" s="112" customFormat="1" ht="123" customHeight="1" x14ac:dyDescent="0.25">
      <c r="A46" s="2">
        <f>IF(I46="","",COUNTA($I$17:I46))</f>
        <v>22</v>
      </c>
      <c r="B46" s="2" t="str">
        <f t="shared" si="3"/>
        <v>22.BV17</v>
      </c>
      <c r="C46" s="2" t="str">
        <f t="shared" si="4"/>
        <v>22.BV17</v>
      </c>
      <c r="D46" s="11"/>
      <c r="E46" s="9" t="s">
        <v>88</v>
      </c>
      <c r="F46" s="9"/>
      <c r="G46" s="5" t="s">
        <v>31</v>
      </c>
      <c r="H46" s="5" t="s">
        <v>89</v>
      </c>
      <c r="I46" s="6">
        <v>3000</v>
      </c>
      <c r="J46" s="6"/>
      <c r="K46" s="6">
        <f t="shared" si="0"/>
        <v>0</v>
      </c>
      <c r="L46" s="8">
        <f t="shared" si="2"/>
        <v>0</v>
      </c>
      <c r="M46" s="13" t="s">
        <v>90</v>
      </c>
      <c r="N46" s="102"/>
      <c r="O46" s="102"/>
      <c r="P46" s="121"/>
      <c r="Q46" s="107"/>
      <c r="R46" s="102"/>
      <c r="S46" s="102"/>
    </row>
    <row r="47" spans="1:19" s="108" customFormat="1" ht="123" customHeight="1" x14ac:dyDescent="0.25">
      <c r="A47" s="2">
        <f>IF(I47="","",COUNTA($I$17:I47))</f>
        <v>23</v>
      </c>
      <c r="B47" s="2" t="str">
        <f t="shared" si="3"/>
        <v>23.BV17</v>
      </c>
      <c r="C47" s="2" t="str">
        <f t="shared" si="4"/>
        <v>23.BV17</v>
      </c>
      <c r="D47" s="11"/>
      <c r="E47" s="9" t="s">
        <v>91</v>
      </c>
      <c r="F47" s="9"/>
      <c r="G47" s="5" t="s">
        <v>31</v>
      </c>
      <c r="H47" s="5" t="s">
        <v>89</v>
      </c>
      <c r="I47" s="6">
        <v>4000</v>
      </c>
      <c r="J47" s="6"/>
      <c r="K47" s="6">
        <f t="shared" si="0"/>
        <v>0</v>
      </c>
      <c r="L47" s="8">
        <f t="shared" si="2"/>
        <v>0</v>
      </c>
      <c r="M47" s="16" t="s">
        <v>90</v>
      </c>
      <c r="N47" s="102"/>
      <c r="O47" s="102"/>
      <c r="P47" s="122"/>
      <c r="Q47" s="107"/>
      <c r="R47" s="102"/>
      <c r="S47" s="102"/>
    </row>
    <row r="48" spans="1:19" s="108" customFormat="1" ht="123" customHeight="1" x14ac:dyDescent="0.25">
      <c r="A48" s="2">
        <f>IF(I48="","",COUNTA($I$17:I48))</f>
        <v>24</v>
      </c>
      <c r="B48" s="2" t="str">
        <f t="shared" si="3"/>
        <v>24.BV17</v>
      </c>
      <c r="C48" s="2" t="str">
        <f t="shared" si="4"/>
        <v>24.BV17</v>
      </c>
      <c r="D48" s="11"/>
      <c r="E48" s="9" t="s">
        <v>92</v>
      </c>
      <c r="F48" s="9"/>
      <c r="G48" s="5" t="s">
        <v>31</v>
      </c>
      <c r="H48" s="5" t="s">
        <v>93</v>
      </c>
      <c r="I48" s="6">
        <v>200000</v>
      </c>
      <c r="J48" s="6"/>
      <c r="K48" s="6">
        <f t="shared" si="0"/>
        <v>0</v>
      </c>
      <c r="L48" s="8">
        <f t="shared" si="2"/>
        <v>0</v>
      </c>
      <c r="M48" s="57" t="s">
        <v>94</v>
      </c>
      <c r="N48" s="102"/>
      <c r="O48" s="102"/>
      <c r="P48" s="113"/>
      <c r="Q48" s="107"/>
      <c r="R48" s="102"/>
      <c r="S48" s="102"/>
    </row>
    <row r="49" spans="1:19" s="112" customFormat="1" ht="123" customHeight="1" x14ac:dyDescent="0.25">
      <c r="A49" s="2">
        <f>IF(I49="","",COUNTA($I$17:I49))</f>
        <v>25</v>
      </c>
      <c r="B49" s="2" t="str">
        <f t="shared" si="3"/>
        <v>25.BV17</v>
      </c>
      <c r="C49" s="2" t="str">
        <f t="shared" si="4"/>
        <v>25.BV17</v>
      </c>
      <c r="D49" s="11"/>
      <c r="E49" s="9" t="s">
        <v>95</v>
      </c>
      <c r="F49" s="9"/>
      <c r="G49" s="5" t="s">
        <v>31</v>
      </c>
      <c r="H49" s="5" t="s">
        <v>96</v>
      </c>
      <c r="I49" s="6">
        <v>20</v>
      </c>
      <c r="J49" s="6"/>
      <c r="K49" s="6">
        <f t="shared" si="0"/>
        <v>0</v>
      </c>
      <c r="L49" s="8">
        <f t="shared" si="2"/>
        <v>0</v>
      </c>
      <c r="M49" s="52" t="s">
        <v>97</v>
      </c>
      <c r="N49" s="102"/>
      <c r="O49" s="102"/>
      <c r="P49" s="113"/>
      <c r="Q49" s="107"/>
      <c r="R49" s="102"/>
      <c r="S49" s="102"/>
    </row>
    <row r="50" spans="1:19" s="108" customFormat="1" ht="123" customHeight="1" x14ac:dyDescent="0.25">
      <c r="A50" s="2">
        <f>IF(I50="","",COUNTA($I$17:I50))</f>
        <v>26</v>
      </c>
      <c r="B50" s="2" t="str">
        <f t="shared" si="3"/>
        <v>26.BV17</v>
      </c>
      <c r="C50" s="2" t="str">
        <f t="shared" si="4"/>
        <v>26.BV17</v>
      </c>
      <c r="D50" s="11"/>
      <c r="E50" s="9" t="s">
        <v>98</v>
      </c>
      <c r="F50" s="12"/>
      <c r="G50" s="5" t="s">
        <v>41</v>
      </c>
      <c r="H50" s="5" t="s">
        <v>99</v>
      </c>
      <c r="I50" s="6">
        <v>20</v>
      </c>
      <c r="J50" s="6"/>
      <c r="K50" s="6">
        <f t="shared" si="0"/>
        <v>0</v>
      </c>
      <c r="L50" s="6"/>
      <c r="M50" s="58" t="s">
        <v>100</v>
      </c>
      <c r="N50" s="102"/>
      <c r="O50" s="102"/>
      <c r="P50" s="107"/>
      <c r="Q50" s="107"/>
      <c r="R50" s="102"/>
      <c r="S50" s="102"/>
    </row>
    <row r="51" spans="1:19" s="112" customFormat="1" ht="123" customHeight="1" x14ac:dyDescent="0.25">
      <c r="A51" s="2">
        <f>IF(I51="","",COUNTA($I$17:I51))</f>
        <v>27</v>
      </c>
      <c r="B51" s="2" t="str">
        <f t="shared" si="3"/>
        <v>27.BV17</v>
      </c>
      <c r="C51" s="2" t="str">
        <f t="shared" si="4"/>
        <v>27.BV17</v>
      </c>
      <c r="D51" s="5"/>
      <c r="E51" s="9" t="s">
        <v>101</v>
      </c>
      <c r="F51" s="9"/>
      <c r="G51" s="5" t="s">
        <v>41</v>
      </c>
      <c r="H51" s="5" t="s">
        <v>102</v>
      </c>
      <c r="I51" s="6">
        <v>150</v>
      </c>
      <c r="J51" s="6"/>
      <c r="K51" s="6">
        <f t="shared" si="0"/>
        <v>0</v>
      </c>
      <c r="L51" s="8">
        <f t="shared" si="2"/>
        <v>0</v>
      </c>
      <c r="M51" s="9" t="s">
        <v>103</v>
      </c>
      <c r="N51" s="102"/>
      <c r="O51" s="102"/>
      <c r="P51" s="113"/>
      <c r="Q51" s="107"/>
      <c r="R51" s="102"/>
      <c r="S51" s="102"/>
    </row>
    <row r="52" spans="1:19" s="109" customFormat="1" ht="123" customHeight="1" x14ac:dyDescent="0.25">
      <c r="A52" s="2">
        <f>IF(I52="","",COUNTA($I$17:I52))</f>
        <v>28</v>
      </c>
      <c r="B52" s="2" t="str">
        <f t="shared" si="3"/>
        <v>28.BV17</v>
      </c>
      <c r="C52" s="2" t="str">
        <f t="shared" si="4"/>
        <v>28.BV17</v>
      </c>
      <c r="D52" s="5"/>
      <c r="E52" s="9" t="s">
        <v>104</v>
      </c>
      <c r="F52" s="9"/>
      <c r="G52" s="5" t="s">
        <v>41</v>
      </c>
      <c r="H52" s="5" t="s">
        <v>102</v>
      </c>
      <c r="I52" s="6">
        <v>50</v>
      </c>
      <c r="J52" s="6"/>
      <c r="K52" s="6">
        <f t="shared" si="0"/>
        <v>0</v>
      </c>
      <c r="L52" s="8">
        <f t="shared" si="2"/>
        <v>0</v>
      </c>
      <c r="M52" s="9" t="s">
        <v>105</v>
      </c>
      <c r="N52" s="102"/>
      <c r="O52" s="102"/>
      <c r="P52" s="107"/>
      <c r="Q52" s="107"/>
      <c r="R52" s="110"/>
      <c r="S52" s="110"/>
    </row>
    <row r="53" spans="1:19" s="109" customFormat="1" ht="15" customHeight="1" x14ac:dyDescent="0.25">
      <c r="A53" s="2" t="str">
        <f>IF(I53="","",COUNTA($I$17:I53))</f>
        <v/>
      </c>
      <c r="B53" s="2" t="str">
        <f t="shared" si="3"/>
        <v/>
      </c>
      <c r="C53" s="2" t="str">
        <f t="shared" si="4"/>
        <v/>
      </c>
      <c r="D53" s="3"/>
      <c r="E53" s="12" t="s">
        <v>106</v>
      </c>
      <c r="F53" s="9"/>
      <c r="G53" s="5"/>
      <c r="H53" s="5"/>
      <c r="I53" s="6"/>
      <c r="J53" s="6"/>
      <c r="K53" s="6" t="str">
        <f t="shared" si="0"/>
        <v/>
      </c>
      <c r="L53" s="8" t="str">
        <f t="shared" si="2"/>
        <v/>
      </c>
      <c r="M53" s="9"/>
      <c r="N53" s="102"/>
      <c r="O53" s="102"/>
      <c r="P53" s="107"/>
      <c r="Q53" s="107"/>
      <c r="R53" s="110"/>
      <c r="S53" s="110"/>
    </row>
    <row r="54" spans="1:19" s="112" customFormat="1" ht="123" customHeight="1" x14ac:dyDescent="0.25">
      <c r="A54" s="2">
        <f>IF(I54="","",COUNTA($I$17:I54))</f>
        <v>29</v>
      </c>
      <c r="B54" s="2" t="str">
        <f t="shared" si="3"/>
        <v>29.BV17</v>
      </c>
      <c r="C54" s="2" t="str">
        <f t="shared" si="4"/>
        <v>29.BV17</v>
      </c>
      <c r="D54" s="11"/>
      <c r="E54" s="9" t="s">
        <v>107</v>
      </c>
      <c r="F54" s="9"/>
      <c r="G54" s="5" t="s">
        <v>31</v>
      </c>
      <c r="H54" s="5" t="s">
        <v>108</v>
      </c>
      <c r="I54" s="6">
        <v>40000</v>
      </c>
      <c r="J54" s="6"/>
      <c r="K54" s="6">
        <f t="shared" si="0"/>
        <v>0</v>
      </c>
      <c r="L54" s="8">
        <f t="shared" si="2"/>
        <v>0</v>
      </c>
      <c r="M54" s="13" t="s">
        <v>1467</v>
      </c>
      <c r="N54" s="102"/>
      <c r="O54" s="102"/>
      <c r="P54" s="113"/>
      <c r="Q54" s="107"/>
      <c r="R54" s="102"/>
      <c r="S54" s="102"/>
    </row>
    <row r="55" spans="1:19" s="119" customFormat="1" ht="123" customHeight="1" x14ac:dyDescent="0.25">
      <c r="A55" s="2">
        <f>IF(I55="","",COUNTA($I$17:I55))</f>
        <v>30</v>
      </c>
      <c r="B55" s="2" t="str">
        <f t="shared" si="3"/>
        <v>30.BV17</v>
      </c>
      <c r="C55" s="2" t="str">
        <f t="shared" si="4"/>
        <v>30.BV17</v>
      </c>
      <c r="D55" s="11"/>
      <c r="E55" s="9" t="s">
        <v>109</v>
      </c>
      <c r="F55" s="9"/>
      <c r="G55" s="5" t="s">
        <v>31</v>
      </c>
      <c r="H55" s="5" t="s">
        <v>110</v>
      </c>
      <c r="I55" s="6">
        <v>100000</v>
      </c>
      <c r="J55" s="6"/>
      <c r="K55" s="6">
        <f t="shared" si="0"/>
        <v>0</v>
      </c>
      <c r="L55" s="8">
        <f t="shared" si="2"/>
        <v>0</v>
      </c>
      <c r="M55" s="13" t="s">
        <v>111</v>
      </c>
      <c r="N55" s="102"/>
      <c r="O55" s="102"/>
      <c r="P55" s="113"/>
      <c r="Q55" s="107"/>
      <c r="R55" s="102"/>
      <c r="S55" s="102"/>
    </row>
    <row r="56" spans="1:19" s="119" customFormat="1" ht="123" customHeight="1" x14ac:dyDescent="0.25">
      <c r="A56" s="2">
        <f>IF(I56="","",COUNTA($I$17:I56))</f>
        <v>31</v>
      </c>
      <c r="B56" s="2" t="str">
        <f t="shared" si="3"/>
        <v>31.BV17</v>
      </c>
      <c r="C56" s="2" t="str">
        <f t="shared" si="4"/>
        <v>31.BV17</v>
      </c>
      <c r="D56" s="11"/>
      <c r="E56" s="9" t="s">
        <v>112</v>
      </c>
      <c r="F56" s="12"/>
      <c r="G56" s="5" t="s">
        <v>31</v>
      </c>
      <c r="H56" s="5" t="s">
        <v>113</v>
      </c>
      <c r="I56" s="6">
        <v>3000</v>
      </c>
      <c r="J56" s="6"/>
      <c r="K56" s="6">
        <f t="shared" si="0"/>
        <v>0</v>
      </c>
      <c r="L56" s="6"/>
      <c r="M56" s="13" t="s">
        <v>114</v>
      </c>
      <c r="N56" s="102"/>
      <c r="O56" s="102"/>
      <c r="P56" s="107"/>
      <c r="Q56" s="107"/>
      <c r="R56" s="110"/>
      <c r="S56" s="110"/>
    </row>
    <row r="57" spans="1:19" s="119" customFormat="1" ht="123" customHeight="1" x14ac:dyDescent="0.25">
      <c r="A57" s="2">
        <f>IF(I57="","",COUNTA($I$17:I57))</f>
        <v>32</v>
      </c>
      <c r="B57" s="2" t="str">
        <f t="shared" si="3"/>
        <v>32.BV17</v>
      </c>
      <c r="C57" s="2" t="str">
        <f t="shared" si="4"/>
        <v>32.BV17</v>
      </c>
      <c r="D57" s="11"/>
      <c r="E57" s="9" t="s">
        <v>115</v>
      </c>
      <c r="F57" s="9"/>
      <c r="G57" s="5" t="s">
        <v>31</v>
      </c>
      <c r="H57" s="5" t="s">
        <v>116</v>
      </c>
      <c r="I57" s="6">
        <v>15000</v>
      </c>
      <c r="J57" s="6"/>
      <c r="K57" s="6">
        <f t="shared" si="0"/>
        <v>0</v>
      </c>
      <c r="L57" s="8">
        <f t="shared" si="2"/>
        <v>0</v>
      </c>
      <c r="M57" s="14" t="s">
        <v>1468</v>
      </c>
      <c r="N57" s="102"/>
      <c r="O57" s="102"/>
      <c r="P57" s="107"/>
      <c r="Q57" s="107"/>
      <c r="R57" s="102"/>
      <c r="S57" s="102"/>
    </row>
    <row r="58" spans="1:19" s="112" customFormat="1" ht="123" customHeight="1" x14ac:dyDescent="0.25">
      <c r="A58" s="2">
        <f>IF(I58="","",COUNTA($I$17:I58))</f>
        <v>33</v>
      </c>
      <c r="B58" s="2" t="str">
        <f t="shared" si="3"/>
        <v>33.BV17</v>
      </c>
      <c r="C58" s="2" t="str">
        <f t="shared" si="4"/>
        <v>33.BV17</v>
      </c>
      <c r="D58" s="5"/>
      <c r="E58" s="9" t="s">
        <v>117</v>
      </c>
      <c r="F58" s="9"/>
      <c r="G58" s="5" t="s">
        <v>31</v>
      </c>
      <c r="H58" s="5" t="s">
        <v>118</v>
      </c>
      <c r="I58" s="6">
        <v>2000</v>
      </c>
      <c r="J58" s="6"/>
      <c r="K58" s="6">
        <f t="shared" si="0"/>
        <v>0</v>
      </c>
      <c r="L58" s="8">
        <f t="shared" si="2"/>
        <v>0</v>
      </c>
      <c r="M58" s="9" t="s">
        <v>119</v>
      </c>
      <c r="N58" s="102"/>
      <c r="O58" s="102"/>
      <c r="P58" s="123"/>
      <c r="Q58" s="107"/>
      <c r="R58" s="102"/>
      <c r="S58" s="102"/>
    </row>
    <row r="59" spans="1:19" s="119" customFormat="1" ht="15" customHeight="1" x14ac:dyDescent="0.25">
      <c r="A59" s="2" t="str">
        <f>IF(I59="","",COUNTA($I$17:I59))</f>
        <v/>
      </c>
      <c r="B59" s="2" t="str">
        <f t="shared" si="3"/>
        <v/>
      </c>
      <c r="C59" s="2" t="str">
        <f t="shared" si="4"/>
        <v/>
      </c>
      <c r="D59" s="3"/>
      <c r="E59" s="12" t="s">
        <v>120</v>
      </c>
      <c r="F59" s="9"/>
      <c r="G59" s="5"/>
      <c r="H59" s="5"/>
      <c r="I59" s="6"/>
      <c r="J59" s="6"/>
      <c r="K59" s="6" t="str">
        <f t="shared" si="0"/>
        <v/>
      </c>
      <c r="L59" s="8" t="str">
        <f t="shared" si="2"/>
        <v/>
      </c>
      <c r="M59" s="9"/>
      <c r="N59" s="124"/>
      <c r="O59" s="124"/>
      <c r="P59" s="125"/>
      <c r="Q59" s="125"/>
      <c r="R59" s="124"/>
      <c r="S59" s="124"/>
    </row>
    <row r="60" spans="1:19" s="112" customFormat="1" ht="123" customHeight="1" x14ac:dyDescent="0.25">
      <c r="A60" s="2">
        <f>IF(I60="","",COUNTA($I$17:I60))</f>
        <v>34</v>
      </c>
      <c r="B60" s="2" t="str">
        <f t="shared" si="3"/>
        <v>34.BV17</v>
      </c>
      <c r="C60" s="2" t="str">
        <f t="shared" si="4"/>
        <v>34.BV17</v>
      </c>
      <c r="D60" s="5"/>
      <c r="E60" s="9" t="s">
        <v>121</v>
      </c>
      <c r="F60" s="9"/>
      <c r="G60" s="5" t="s">
        <v>122</v>
      </c>
      <c r="H60" s="5" t="s">
        <v>123</v>
      </c>
      <c r="I60" s="6">
        <v>1</v>
      </c>
      <c r="J60" s="6"/>
      <c r="K60" s="6">
        <f t="shared" si="0"/>
        <v>0</v>
      </c>
      <c r="L60" s="8">
        <f t="shared" si="2"/>
        <v>0</v>
      </c>
      <c r="M60" s="9" t="s">
        <v>124</v>
      </c>
      <c r="N60" s="102"/>
      <c r="O60" s="102"/>
      <c r="P60" s="107"/>
      <c r="Q60" s="107"/>
      <c r="R60" s="102"/>
      <c r="S60" s="125"/>
    </row>
    <row r="61" spans="1:19" s="119" customFormat="1" ht="123" customHeight="1" x14ac:dyDescent="0.25">
      <c r="A61" s="2">
        <f>IF(I61="","",COUNTA($I$17:I61))</f>
        <v>35</v>
      </c>
      <c r="B61" s="2" t="str">
        <f t="shared" si="3"/>
        <v>35.BV17</v>
      </c>
      <c r="C61" s="2" t="str">
        <f t="shared" si="4"/>
        <v>35.BV17</v>
      </c>
      <c r="D61" s="11"/>
      <c r="E61" s="9" t="s">
        <v>125</v>
      </c>
      <c r="F61" s="9"/>
      <c r="G61" s="5" t="s">
        <v>31</v>
      </c>
      <c r="H61" s="5" t="s">
        <v>126</v>
      </c>
      <c r="I61" s="6">
        <v>2000</v>
      </c>
      <c r="J61" s="6"/>
      <c r="K61" s="6">
        <f t="shared" si="0"/>
        <v>0</v>
      </c>
      <c r="L61" s="8">
        <f t="shared" si="2"/>
        <v>0</v>
      </c>
      <c r="M61" s="27" t="s">
        <v>127</v>
      </c>
      <c r="N61" s="126"/>
      <c r="O61" s="126"/>
      <c r="P61" s="127"/>
      <c r="Q61" s="127"/>
      <c r="R61" s="128"/>
      <c r="S61" s="128"/>
    </row>
    <row r="62" spans="1:19" s="112" customFormat="1" ht="123" customHeight="1" x14ac:dyDescent="0.25">
      <c r="A62" s="2">
        <f>IF(I62="","",COUNTA($I$17:I62))</f>
        <v>36</v>
      </c>
      <c r="B62" s="2" t="str">
        <f t="shared" si="3"/>
        <v>36.BV17</v>
      </c>
      <c r="C62" s="2" t="str">
        <f t="shared" si="4"/>
        <v>36.BV17</v>
      </c>
      <c r="D62" s="15"/>
      <c r="E62" s="9" t="s">
        <v>128</v>
      </c>
      <c r="F62" s="9"/>
      <c r="G62" s="5" t="s">
        <v>31</v>
      </c>
      <c r="H62" s="5" t="s">
        <v>129</v>
      </c>
      <c r="I62" s="6">
        <v>10</v>
      </c>
      <c r="J62" s="6"/>
      <c r="K62" s="6">
        <f t="shared" si="0"/>
        <v>0</v>
      </c>
      <c r="L62" s="8">
        <f t="shared" si="2"/>
        <v>0</v>
      </c>
      <c r="M62" s="9" t="s">
        <v>130</v>
      </c>
      <c r="N62" s="129"/>
      <c r="O62" s="129"/>
      <c r="P62" s="130"/>
      <c r="Q62" s="130"/>
      <c r="R62" s="129"/>
      <c r="S62" s="129"/>
    </row>
    <row r="63" spans="1:19" s="112" customFormat="1" ht="123" customHeight="1" x14ac:dyDescent="0.25">
      <c r="A63" s="2">
        <f>IF(I63="","",COUNTA($I$17:I63))</f>
        <v>37</v>
      </c>
      <c r="B63" s="2" t="str">
        <f t="shared" si="3"/>
        <v>37.BV17</v>
      </c>
      <c r="C63" s="2" t="str">
        <f t="shared" si="4"/>
        <v>37.BV17</v>
      </c>
      <c r="D63" s="5"/>
      <c r="E63" s="9" t="s">
        <v>131</v>
      </c>
      <c r="F63" s="9"/>
      <c r="G63" s="5" t="s">
        <v>31</v>
      </c>
      <c r="H63" s="5" t="s">
        <v>126</v>
      </c>
      <c r="I63" s="6">
        <v>100</v>
      </c>
      <c r="J63" s="6"/>
      <c r="K63" s="6">
        <f t="shared" si="0"/>
        <v>0</v>
      </c>
      <c r="L63" s="8">
        <f t="shared" si="2"/>
        <v>0</v>
      </c>
      <c r="M63" s="14" t="s">
        <v>132</v>
      </c>
      <c r="N63" s="129"/>
      <c r="O63" s="129"/>
      <c r="P63" s="130"/>
      <c r="Q63" s="130"/>
      <c r="R63" s="129"/>
      <c r="S63" s="129"/>
    </row>
    <row r="64" spans="1:19" s="109" customFormat="1" ht="123" customHeight="1" x14ac:dyDescent="0.25">
      <c r="A64" s="2">
        <f>IF(I64="","",COUNTA($I$17:I64))</f>
        <v>38</v>
      </c>
      <c r="B64" s="2" t="str">
        <f t="shared" si="3"/>
        <v>38.BV17</v>
      </c>
      <c r="C64" s="2" t="str">
        <f t="shared" si="4"/>
        <v>38.BV17</v>
      </c>
      <c r="D64" s="5"/>
      <c r="E64" s="9" t="s">
        <v>133</v>
      </c>
      <c r="F64" s="9"/>
      <c r="G64" s="5" t="s">
        <v>41</v>
      </c>
      <c r="H64" s="5" t="s">
        <v>134</v>
      </c>
      <c r="I64" s="6">
        <v>30</v>
      </c>
      <c r="J64" s="6"/>
      <c r="K64" s="8">
        <f t="shared" si="0"/>
        <v>0</v>
      </c>
      <c r="L64" s="8">
        <f t="shared" si="2"/>
        <v>0</v>
      </c>
      <c r="M64" s="16" t="s">
        <v>135</v>
      </c>
      <c r="N64" s="102"/>
      <c r="O64" s="102"/>
      <c r="P64" s="107"/>
      <c r="Q64" s="107"/>
      <c r="R64" s="102"/>
      <c r="S64" s="102"/>
    </row>
    <row r="65" spans="1:19" s="109" customFormat="1" ht="123" customHeight="1" x14ac:dyDescent="0.25">
      <c r="A65" s="2">
        <f>IF(I65="","",COUNTA($I$17:I65))</f>
        <v>39</v>
      </c>
      <c r="B65" s="2" t="str">
        <f t="shared" si="3"/>
        <v>39.BV17</v>
      </c>
      <c r="C65" s="2" t="str">
        <f t="shared" si="4"/>
        <v>39.BV17</v>
      </c>
      <c r="D65" s="5"/>
      <c r="E65" s="9" t="s">
        <v>136</v>
      </c>
      <c r="F65" s="9"/>
      <c r="G65" s="5" t="s">
        <v>41</v>
      </c>
      <c r="H65" s="5" t="s">
        <v>134</v>
      </c>
      <c r="I65" s="6">
        <v>5</v>
      </c>
      <c r="J65" s="6"/>
      <c r="K65" s="8">
        <f t="shared" si="0"/>
        <v>0</v>
      </c>
      <c r="L65" s="8">
        <f t="shared" si="2"/>
        <v>0</v>
      </c>
      <c r="M65" s="16" t="s">
        <v>137</v>
      </c>
      <c r="N65" s="102"/>
      <c r="O65" s="131"/>
      <c r="P65" s="107"/>
      <c r="Q65" s="107"/>
      <c r="R65" s="102"/>
      <c r="S65" s="102"/>
    </row>
    <row r="66" spans="1:19" s="112" customFormat="1" ht="123" customHeight="1" x14ac:dyDescent="0.25">
      <c r="A66" s="2">
        <f>IF(I66="","",COUNTA($I$17:I66))</f>
        <v>40</v>
      </c>
      <c r="B66" s="2" t="str">
        <f t="shared" si="3"/>
        <v>40.BV17</v>
      </c>
      <c r="C66" s="2" t="str">
        <f t="shared" si="4"/>
        <v>40.BV17</v>
      </c>
      <c r="D66" s="5"/>
      <c r="E66" s="9" t="s">
        <v>138</v>
      </c>
      <c r="F66" s="9"/>
      <c r="G66" s="5" t="s">
        <v>31</v>
      </c>
      <c r="H66" s="5" t="s">
        <v>139</v>
      </c>
      <c r="I66" s="6">
        <v>13000</v>
      </c>
      <c r="J66" s="6"/>
      <c r="K66" s="8">
        <f t="shared" si="0"/>
        <v>0</v>
      </c>
      <c r="L66" s="8">
        <f t="shared" si="2"/>
        <v>0</v>
      </c>
      <c r="M66" s="13" t="s">
        <v>140</v>
      </c>
      <c r="N66" s="132"/>
      <c r="O66" s="132"/>
      <c r="P66" s="133"/>
      <c r="Q66" s="133"/>
      <c r="R66" s="102"/>
      <c r="S66" s="102"/>
    </row>
    <row r="67" spans="1:19" s="112" customFormat="1" ht="123" customHeight="1" x14ac:dyDescent="0.25">
      <c r="A67" s="2">
        <f>IF(I67="","",COUNTA($I$17:I67))</f>
        <v>41</v>
      </c>
      <c r="B67" s="2" t="str">
        <f t="shared" si="3"/>
        <v>41.BV17</v>
      </c>
      <c r="C67" s="2" t="str">
        <f t="shared" si="4"/>
        <v>41.BV17</v>
      </c>
      <c r="D67" s="9"/>
      <c r="E67" s="9" t="s">
        <v>141</v>
      </c>
      <c r="F67" s="9"/>
      <c r="G67" s="5" t="s">
        <v>31</v>
      </c>
      <c r="H67" s="6" t="s">
        <v>139</v>
      </c>
      <c r="I67" s="7">
        <v>13000</v>
      </c>
      <c r="J67" s="7"/>
      <c r="K67" s="8">
        <f t="shared" si="0"/>
        <v>0</v>
      </c>
      <c r="L67" s="8">
        <f t="shared" si="2"/>
        <v>0</v>
      </c>
      <c r="M67" s="16" t="s">
        <v>142</v>
      </c>
      <c r="N67" s="132"/>
      <c r="O67" s="132"/>
      <c r="P67" s="133"/>
      <c r="Q67" s="133"/>
      <c r="R67" s="102"/>
      <c r="S67" s="102"/>
    </row>
    <row r="68" spans="1:19" s="112" customFormat="1" ht="123" customHeight="1" x14ac:dyDescent="0.25">
      <c r="A68" s="2">
        <f>IF(I68="","",COUNTA($I$17:I68))</f>
        <v>42</v>
      </c>
      <c r="B68" s="2" t="str">
        <f t="shared" si="3"/>
        <v>42.BV17</v>
      </c>
      <c r="C68" s="2" t="str">
        <f t="shared" si="4"/>
        <v>42.BV17</v>
      </c>
      <c r="D68" s="9"/>
      <c r="E68" s="9" t="s">
        <v>143</v>
      </c>
      <c r="F68" s="12"/>
      <c r="G68" s="5" t="s">
        <v>31</v>
      </c>
      <c r="H68" s="6" t="s">
        <v>144</v>
      </c>
      <c r="I68" s="7">
        <v>1</v>
      </c>
      <c r="J68" s="7"/>
      <c r="K68" s="6">
        <f t="shared" si="0"/>
        <v>0</v>
      </c>
      <c r="L68" s="8">
        <f t="shared" si="2"/>
        <v>0</v>
      </c>
      <c r="M68" s="16" t="s">
        <v>145</v>
      </c>
      <c r="N68" s="132"/>
      <c r="O68" s="132"/>
      <c r="P68" s="133"/>
      <c r="Q68" s="133"/>
      <c r="R68" s="102"/>
      <c r="S68" s="102"/>
    </row>
    <row r="69" spans="1:19" s="112" customFormat="1" ht="123" customHeight="1" x14ac:dyDescent="0.25">
      <c r="A69" s="2">
        <f>IF(I69="","",COUNTA($I$17:I69))</f>
        <v>43</v>
      </c>
      <c r="B69" s="2" t="str">
        <f t="shared" si="3"/>
        <v>43.BV17</v>
      </c>
      <c r="C69" s="2" t="str">
        <f t="shared" si="4"/>
        <v>43.BV17</v>
      </c>
      <c r="D69" s="9"/>
      <c r="E69" s="9" t="s">
        <v>146</v>
      </c>
      <c r="F69" s="5"/>
      <c r="G69" s="5" t="s">
        <v>31</v>
      </c>
      <c r="H69" s="6" t="s">
        <v>144</v>
      </c>
      <c r="I69" s="7">
        <v>1</v>
      </c>
      <c r="J69" s="7"/>
      <c r="K69" s="8">
        <f t="shared" si="0"/>
        <v>0</v>
      </c>
      <c r="L69" s="14">
        <f t="shared" si="2"/>
        <v>0</v>
      </c>
      <c r="M69" s="16" t="s">
        <v>147</v>
      </c>
      <c r="N69" s="134"/>
      <c r="O69" s="134"/>
      <c r="P69" s="135"/>
      <c r="Q69" s="107"/>
      <c r="R69" s="136"/>
      <c r="S69" s="136"/>
    </row>
    <row r="70" spans="1:19" s="112" customFormat="1" ht="123" customHeight="1" x14ac:dyDescent="0.25">
      <c r="A70" s="2">
        <f>IF(I70="","",COUNTA($I$17:I70))</f>
        <v>44</v>
      </c>
      <c r="B70" s="2" t="str">
        <f t="shared" si="3"/>
        <v>44.BV17</v>
      </c>
      <c r="C70" s="2" t="str">
        <f t="shared" si="4"/>
        <v>44.BV17</v>
      </c>
      <c r="D70" s="9"/>
      <c r="E70" s="9" t="s">
        <v>148</v>
      </c>
      <c r="F70" s="10"/>
      <c r="G70" s="5" t="s">
        <v>31</v>
      </c>
      <c r="H70" s="6" t="s">
        <v>149</v>
      </c>
      <c r="I70" s="7">
        <v>10</v>
      </c>
      <c r="J70" s="7"/>
      <c r="K70" s="6">
        <f t="shared" si="0"/>
        <v>0</v>
      </c>
      <c r="L70" s="8">
        <f t="shared" si="2"/>
        <v>0</v>
      </c>
      <c r="M70" s="16" t="s">
        <v>150</v>
      </c>
      <c r="N70" s="134"/>
      <c r="O70" s="134"/>
      <c r="P70" s="113"/>
      <c r="Q70" s="107"/>
      <c r="R70" s="136"/>
      <c r="S70" s="136"/>
    </row>
    <row r="71" spans="1:19" s="112" customFormat="1" ht="15" customHeight="1" x14ac:dyDescent="0.25">
      <c r="A71" s="2" t="str">
        <f>IF(I71="","",COUNTA($I$17:I71))</f>
        <v/>
      </c>
      <c r="B71" s="2" t="str">
        <f t="shared" si="3"/>
        <v/>
      </c>
      <c r="C71" s="2" t="str">
        <f t="shared" si="4"/>
        <v/>
      </c>
      <c r="D71" s="3"/>
      <c r="E71" s="12" t="s">
        <v>151</v>
      </c>
      <c r="F71" s="9"/>
      <c r="G71" s="5"/>
      <c r="H71" s="5"/>
      <c r="I71" s="6"/>
      <c r="J71" s="6"/>
      <c r="K71" s="6" t="str">
        <f t="shared" si="0"/>
        <v/>
      </c>
      <c r="L71" s="8" t="str">
        <f t="shared" si="2"/>
        <v/>
      </c>
      <c r="M71" s="16"/>
      <c r="N71" s="134"/>
      <c r="O71" s="134"/>
      <c r="P71" s="113"/>
      <c r="Q71" s="107"/>
      <c r="R71" s="136"/>
      <c r="S71" s="136"/>
    </row>
    <row r="72" spans="1:19" s="108" customFormat="1" ht="123" customHeight="1" x14ac:dyDescent="0.25">
      <c r="A72" s="2">
        <f>IF(I72="","",COUNTA($I$17:I72))</f>
        <v>45</v>
      </c>
      <c r="B72" s="2" t="str">
        <f t="shared" si="3"/>
        <v>45.BV17</v>
      </c>
      <c r="C72" s="2" t="str">
        <f t="shared" si="4"/>
        <v>45.BV17</v>
      </c>
      <c r="D72" s="9"/>
      <c r="E72" s="5" t="s">
        <v>152</v>
      </c>
      <c r="F72" s="9"/>
      <c r="G72" s="5" t="s">
        <v>31</v>
      </c>
      <c r="H72" s="6" t="s">
        <v>153</v>
      </c>
      <c r="I72" s="7">
        <v>150000</v>
      </c>
      <c r="J72" s="7"/>
      <c r="K72" s="6">
        <f t="shared" si="0"/>
        <v>0</v>
      </c>
      <c r="L72" s="8">
        <f t="shared" si="2"/>
        <v>0</v>
      </c>
      <c r="M72" s="16" t="s">
        <v>154</v>
      </c>
      <c r="N72" s="107"/>
      <c r="O72" s="107"/>
      <c r="P72" s="107"/>
      <c r="Q72" s="107"/>
      <c r="R72" s="102"/>
      <c r="S72" s="107"/>
    </row>
    <row r="73" spans="1:19" s="108" customFormat="1" ht="15" customHeight="1" x14ac:dyDescent="0.25">
      <c r="A73" s="2" t="str">
        <f>IF(I73="","",COUNTA($I$17:I73))</f>
        <v/>
      </c>
      <c r="B73" s="2" t="str">
        <f t="shared" si="3"/>
        <v/>
      </c>
      <c r="C73" s="2" t="str">
        <f t="shared" si="4"/>
        <v/>
      </c>
      <c r="D73" s="3"/>
      <c r="E73" s="10" t="s">
        <v>11</v>
      </c>
      <c r="F73" s="9"/>
      <c r="G73" s="5"/>
      <c r="H73" s="5"/>
      <c r="I73" s="6"/>
      <c r="J73" s="6"/>
      <c r="K73" s="6" t="str">
        <f t="shared" si="0"/>
        <v/>
      </c>
      <c r="L73" s="8" t="str">
        <f t="shared" si="2"/>
        <v/>
      </c>
      <c r="M73" s="9"/>
      <c r="N73" s="107"/>
      <c r="O73" s="107"/>
      <c r="P73" s="107"/>
      <c r="Q73" s="107"/>
      <c r="R73" s="102"/>
      <c r="S73" s="107"/>
    </row>
    <row r="74" spans="1:19" s="108" customFormat="1" ht="123" customHeight="1" x14ac:dyDescent="0.25">
      <c r="A74" s="2">
        <f>IF(I74="","",COUNTA($I$17:I74))</f>
        <v>46</v>
      </c>
      <c r="B74" s="2" t="str">
        <f t="shared" si="3"/>
        <v>46.BV17</v>
      </c>
      <c r="C74" s="2" t="str">
        <f t="shared" si="4"/>
        <v>46.BV17</v>
      </c>
      <c r="D74" s="5"/>
      <c r="E74" s="9" t="s">
        <v>155</v>
      </c>
      <c r="F74" s="9"/>
      <c r="G74" s="5" t="s">
        <v>156</v>
      </c>
      <c r="H74" s="5" t="s">
        <v>129</v>
      </c>
      <c r="I74" s="6">
        <v>6000</v>
      </c>
      <c r="J74" s="6"/>
      <c r="K74" s="6">
        <f t="shared" si="0"/>
        <v>0</v>
      </c>
      <c r="L74" s="8">
        <f t="shared" si="2"/>
        <v>0</v>
      </c>
      <c r="M74" s="14" t="s">
        <v>157</v>
      </c>
      <c r="N74" s="123"/>
      <c r="O74" s="123"/>
      <c r="P74" s="123"/>
      <c r="Q74" s="123"/>
      <c r="R74" s="138"/>
      <c r="S74" s="123"/>
    </row>
    <row r="75" spans="1:19" s="108" customFormat="1" ht="123" customHeight="1" x14ac:dyDescent="0.25">
      <c r="A75" s="2">
        <f>IF(I75="","",COUNTA($I$17:I75))</f>
        <v>47</v>
      </c>
      <c r="B75" s="2" t="str">
        <f t="shared" si="3"/>
        <v>47.BV17</v>
      </c>
      <c r="C75" s="2" t="str">
        <f t="shared" si="4"/>
        <v>47.BV17</v>
      </c>
      <c r="D75" s="5"/>
      <c r="E75" s="9" t="s">
        <v>158</v>
      </c>
      <c r="F75" s="9"/>
      <c r="G75" s="5" t="s">
        <v>72</v>
      </c>
      <c r="H75" s="5" t="s">
        <v>159</v>
      </c>
      <c r="I75" s="6">
        <v>80000</v>
      </c>
      <c r="J75" s="6"/>
      <c r="K75" s="6">
        <f t="shared" si="0"/>
        <v>0</v>
      </c>
      <c r="L75" s="8">
        <f t="shared" si="2"/>
        <v>0</v>
      </c>
      <c r="M75" s="13" t="s">
        <v>160</v>
      </c>
      <c r="N75" s="123"/>
      <c r="O75" s="123"/>
      <c r="P75" s="123"/>
      <c r="Q75" s="123"/>
      <c r="R75" s="138"/>
      <c r="S75" s="123"/>
    </row>
    <row r="76" spans="1:19" s="108" customFormat="1" ht="123" customHeight="1" x14ac:dyDescent="0.25">
      <c r="A76" s="2">
        <f>IF(I76="","",COUNTA($I$17:I76))</f>
        <v>48</v>
      </c>
      <c r="B76" s="2" t="str">
        <f t="shared" si="3"/>
        <v>48.BV17</v>
      </c>
      <c r="C76" s="2" t="str">
        <f t="shared" si="4"/>
        <v>48.BV17</v>
      </c>
      <c r="D76" s="11"/>
      <c r="E76" s="9" t="s">
        <v>161</v>
      </c>
      <c r="F76" s="9"/>
      <c r="G76" s="5" t="s">
        <v>156</v>
      </c>
      <c r="H76" s="5" t="s">
        <v>162</v>
      </c>
      <c r="I76" s="6">
        <v>4000</v>
      </c>
      <c r="J76" s="6"/>
      <c r="K76" s="6">
        <f t="shared" si="0"/>
        <v>0</v>
      </c>
      <c r="L76" s="8">
        <f t="shared" si="2"/>
        <v>0</v>
      </c>
      <c r="M76" s="16" t="s">
        <v>163</v>
      </c>
      <c r="N76" s="123"/>
      <c r="O76" s="123"/>
      <c r="P76" s="123"/>
      <c r="Q76" s="123"/>
      <c r="R76" s="138"/>
      <c r="S76" s="123"/>
    </row>
    <row r="77" spans="1:19" s="112" customFormat="1" ht="123" customHeight="1" x14ac:dyDescent="0.25">
      <c r="A77" s="2">
        <f>IF(I77="","",COUNTA($I$17:I77))</f>
        <v>49</v>
      </c>
      <c r="B77" s="2" t="str">
        <f t="shared" si="3"/>
        <v>49.BV17</v>
      </c>
      <c r="C77" s="2" t="str">
        <f t="shared" si="4"/>
        <v>49.BV17</v>
      </c>
      <c r="D77" s="11"/>
      <c r="E77" s="9" t="s">
        <v>164</v>
      </c>
      <c r="F77" s="9"/>
      <c r="G77" s="5" t="s">
        <v>156</v>
      </c>
      <c r="H77" s="5" t="s">
        <v>165</v>
      </c>
      <c r="I77" s="6">
        <v>1000</v>
      </c>
      <c r="J77" s="6"/>
      <c r="K77" s="6">
        <f t="shared" si="0"/>
        <v>0</v>
      </c>
      <c r="L77" s="8">
        <f t="shared" si="2"/>
        <v>0</v>
      </c>
      <c r="M77" s="137" t="s">
        <v>166</v>
      </c>
      <c r="N77" s="102"/>
      <c r="O77" s="102"/>
      <c r="P77" s="107"/>
      <c r="Q77" s="107"/>
      <c r="R77" s="102"/>
      <c r="S77" s="102"/>
    </row>
    <row r="78" spans="1:19" s="119" customFormat="1" ht="123" customHeight="1" x14ac:dyDescent="0.25">
      <c r="A78" s="2">
        <f>IF(I78="","",COUNTA($I$17:I78))</f>
        <v>50</v>
      </c>
      <c r="B78" s="2" t="str">
        <f t="shared" si="3"/>
        <v>50.BV17</v>
      </c>
      <c r="C78" s="2" t="str">
        <f t="shared" si="4"/>
        <v>50.BV17</v>
      </c>
      <c r="D78" s="11"/>
      <c r="E78" s="9" t="s">
        <v>167</v>
      </c>
      <c r="F78" s="9"/>
      <c r="G78" s="5" t="s">
        <v>31</v>
      </c>
      <c r="H78" s="5" t="s">
        <v>168</v>
      </c>
      <c r="I78" s="6">
        <v>600</v>
      </c>
      <c r="J78" s="6"/>
      <c r="K78" s="6">
        <f t="shared" si="0"/>
        <v>0</v>
      </c>
      <c r="L78" s="8">
        <f t="shared" si="2"/>
        <v>0</v>
      </c>
      <c r="M78" s="9" t="s">
        <v>169</v>
      </c>
      <c r="N78" s="139"/>
      <c r="O78" s="139"/>
      <c r="P78" s="107"/>
      <c r="Q78" s="107"/>
      <c r="R78" s="102"/>
      <c r="S78" s="102"/>
    </row>
    <row r="79" spans="1:19" s="112" customFormat="1" ht="123" customHeight="1" x14ac:dyDescent="0.25">
      <c r="A79" s="2">
        <f>IF(I79="","",COUNTA($I$17:I79))</f>
        <v>51</v>
      </c>
      <c r="B79" s="2" t="str">
        <f t="shared" si="3"/>
        <v>51.BV17</v>
      </c>
      <c r="C79" s="2" t="str">
        <f t="shared" si="4"/>
        <v>51.BV17</v>
      </c>
      <c r="D79" s="11"/>
      <c r="E79" s="9" t="s">
        <v>170</v>
      </c>
      <c r="F79" s="12"/>
      <c r="G79" s="5" t="s">
        <v>156</v>
      </c>
      <c r="H79" s="5" t="s">
        <v>171</v>
      </c>
      <c r="I79" s="6">
        <v>3000</v>
      </c>
      <c r="J79" s="6"/>
      <c r="K79" s="6">
        <f t="shared" si="0"/>
        <v>0</v>
      </c>
      <c r="L79" s="8">
        <f t="shared" si="2"/>
        <v>0</v>
      </c>
      <c r="M79" s="14" t="s">
        <v>172</v>
      </c>
      <c r="N79" s="102"/>
      <c r="O79" s="102"/>
      <c r="P79" s="107"/>
      <c r="Q79" s="107"/>
      <c r="R79" s="102"/>
      <c r="S79" s="102"/>
    </row>
    <row r="80" spans="1:19" s="112" customFormat="1" ht="123" customHeight="1" x14ac:dyDescent="0.25">
      <c r="A80" s="2">
        <f>IF(I80="","",COUNTA($I$17:I80))</f>
        <v>52</v>
      </c>
      <c r="B80" s="2" t="str">
        <f t="shared" si="3"/>
        <v>52.BV17</v>
      </c>
      <c r="C80" s="2" t="str">
        <f t="shared" si="4"/>
        <v>52.BV17</v>
      </c>
      <c r="D80" s="11"/>
      <c r="E80" s="9" t="s">
        <v>173</v>
      </c>
      <c r="F80" s="9"/>
      <c r="G80" s="5" t="s">
        <v>156</v>
      </c>
      <c r="H80" s="5" t="s">
        <v>174</v>
      </c>
      <c r="I80" s="6">
        <v>2</v>
      </c>
      <c r="J80" s="6"/>
      <c r="K80" s="6">
        <f t="shared" si="0"/>
        <v>0</v>
      </c>
      <c r="L80" s="8">
        <f t="shared" si="2"/>
        <v>0</v>
      </c>
      <c r="M80" s="9" t="s">
        <v>175</v>
      </c>
      <c r="N80" s="140"/>
      <c r="O80" s="140"/>
      <c r="P80" s="107"/>
      <c r="Q80" s="107"/>
      <c r="R80" s="102"/>
      <c r="S80" s="102"/>
    </row>
    <row r="81" spans="1:19" s="112" customFormat="1" ht="123" customHeight="1" x14ac:dyDescent="0.25">
      <c r="A81" s="2">
        <f>IF(I81="","",COUNTA($I$17:I81))</f>
        <v>53</v>
      </c>
      <c r="B81" s="2" t="str">
        <f t="shared" si="3"/>
        <v>53.BV17</v>
      </c>
      <c r="C81" s="2" t="str">
        <f t="shared" si="4"/>
        <v>53.BV17</v>
      </c>
      <c r="D81" s="11"/>
      <c r="E81" s="9" t="s">
        <v>176</v>
      </c>
      <c r="F81" s="9"/>
      <c r="G81" s="5" t="s">
        <v>156</v>
      </c>
      <c r="H81" s="5" t="s">
        <v>177</v>
      </c>
      <c r="I81" s="6">
        <v>1000</v>
      </c>
      <c r="J81" s="6"/>
      <c r="K81" s="6">
        <f t="shared" si="0"/>
        <v>0</v>
      </c>
      <c r="L81" s="8">
        <f t="shared" si="2"/>
        <v>0</v>
      </c>
      <c r="M81" s="14" t="s">
        <v>178</v>
      </c>
      <c r="N81" s="102"/>
      <c r="O81" s="102"/>
      <c r="P81" s="141"/>
      <c r="Q81" s="107"/>
      <c r="R81" s="139"/>
      <c r="S81" s="142"/>
    </row>
    <row r="82" spans="1:19" s="119" customFormat="1" ht="15" customHeight="1" x14ac:dyDescent="0.25">
      <c r="A82" s="2" t="str">
        <f>IF(I82="","",COUNTA($I$17:I82))</f>
        <v/>
      </c>
      <c r="B82" s="2" t="str">
        <f t="shared" ref="B82:B145" si="5">IF(A82="","",CONCATENATE(A82,".BV17"))</f>
        <v/>
      </c>
      <c r="C82" s="2" t="str">
        <f t="shared" ref="C82:C145" si="6">B82</f>
        <v/>
      </c>
      <c r="D82" s="3"/>
      <c r="E82" s="12" t="s">
        <v>179</v>
      </c>
      <c r="F82" s="9"/>
      <c r="G82" s="5"/>
      <c r="H82" s="5"/>
      <c r="I82" s="6"/>
      <c r="J82" s="6"/>
      <c r="K82" s="6" t="str">
        <f t="shared" si="0"/>
        <v/>
      </c>
      <c r="L82" s="8" t="str">
        <f t="shared" si="2"/>
        <v/>
      </c>
      <c r="M82" s="9"/>
      <c r="N82" s="102"/>
      <c r="O82" s="102"/>
      <c r="P82" s="141"/>
      <c r="Q82" s="107"/>
      <c r="R82" s="139"/>
      <c r="S82" s="142"/>
    </row>
    <row r="83" spans="1:19" s="112" customFormat="1" ht="123" customHeight="1" x14ac:dyDescent="0.25">
      <c r="A83" s="2">
        <f>IF(I83="","",COUNTA($I$17:I83))</f>
        <v>54</v>
      </c>
      <c r="B83" s="2" t="str">
        <f t="shared" si="5"/>
        <v>54.BV17</v>
      </c>
      <c r="C83" s="2" t="str">
        <f t="shared" si="6"/>
        <v>54.BV17</v>
      </c>
      <c r="D83" s="11"/>
      <c r="E83" s="9" t="s">
        <v>180</v>
      </c>
      <c r="F83" s="10"/>
      <c r="G83" s="5" t="s">
        <v>181</v>
      </c>
      <c r="H83" s="5" t="s">
        <v>182</v>
      </c>
      <c r="I83" s="6">
        <v>100000</v>
      </c>
      <c r="J83" s="6"/>
      <c r="K83" s="6">
        <f t="shared" ref="K83:K149" si="7">IF(I83="","",J83*I83)</f>
        <v>0</v>
      </c>
      <c r="L83" s="6"/>
      <c r="M83" s="14" t="s">
        <v>183</v>
      </c>
      <c r="N83" s="102"/>
      <c r="O83" s="102"/>
      <c r="P83" s="141"/>
      <c r="Q83" s="107"/>
      <c r="R83" s="139"/>
      <c r="S83" s="142"/>
    </row>
    <row r="84" spans="1:19" s="112" customFormat="1" ht="123" customHeight="1" x14ac:dyDescent="0.25">
      <c r="A84" s="2">
        <f>IF(I84="","",COUNTA($I$17:I84))</f>
        <v>55</v>
      </c>
      <c r="B84" s="2" t="str">
        <f t="shared" si="5"/>
        <v>55.BV17</v>
      </c>
      <c r="C84" s="2" t="str">
        <f t="shared" si="6"/>
        <v>55.BV17</v>
      </c>
      <c r="D84" s="11"/>
      <c r="E84" s="9" t="s">
        <v>184</v>
      </c>
      <c r="F84" s="9"/>
      <c r="G84" s="5" t="s">
        <v>181</v>
      </c>
      <c r="H84" s="5" t="s">
        <v>185</v>
      </c>
      <c r="I84" s="6">
        <v>10000</v>
      </c>
      <c r="J84" s="6"/>
      <c r="K84" s="6">
        <f t="shared" si="7"/>
        <v>0</v>
      </c>
      <c r="L84" s="8">
        <f t="shared" ref="L84:L157" si="8">K84</f>
        <v>0</v>
      </c>
      <c r="M84" s="14" t="s">
        <v>186</v>
      </c>
      <c r="N84" s="102"/>
      <c r="O84" s="102"/>
      <c r="P84" s="107"/>
      <c r="Q84" s="107"/>
      <c r="R84" s="102"/>
      <c r="S84" s="102"/>
    </row>
    <row r="85" spans="1:19" s="112" customFormat="1" ht="123" customHeight="1" x14ac:dyDescent="0.25">
      <c r="A85" s="2">
        <f>IF(I85="","",COUNTA($I$17:I85))</f>
        <v>56</v>
      </c>
      <c r="B85" s="2" t="str">
        <f t="shared" si="5"/>
        <v>56.BV17</v>
      </c>
      <c r="C85" s="2" t="str">
        <f t="shared" si="6"/>
        <v>56.BV17</v>
      </c>
      <c r="D85" s="11"/>
      <c r="E85" s="9" t="s">
        <v>187</v>
      </c>
      <c r="F85" s="9"/>
      <c r="G85" s="5" t="s">
        <v>181</v>
      </c>
      <c r="H85" s="5" t="s">
        <v>182</v>
      </c>
      <c r="I85" s="6">
        <v>40000</v>
      </c>
      <c r="J85" s="6"/>
      <c r="K85" s="6">
        <f t="shared" si="7"/>
        <v>0</v>
      </c>
      <c r="L85" s="8">
        <f t="shared" si="8"/>
        <v>0</v>
      </c>
      <c r="M85" s="9" t="s">
        <v>188</v>
      </c>
      <c r="N85" s="138"/>
      <c r="O85" s="138"/>
      <c r="P85" s="123"/>
      <c r="Q85" s="123"/>
      <c r="R85" s="102"/>
      <c r="S85" s="102"/>
    </row>
    <row r="86" spans="1:19" s="112" customFormat="1" ht="15" customHeight="1" x14ac:dyDescent="0.25">
      <c r="A86" s="2" t="str">
        <f>IF(I86="","",COUNTA($I$17:I86))</f>
        <v/>
      </c>
      <c r="B86" s="2" t="str">
        <f t="shared" si="5"/>
        <v/>
      </c>
      <c r="C86" s="2" t="str">
        <f t="shared" si="6"/>
        <v/>
      </c>
      <c r="D86" s="3"/>
      <c r="E86" s="10" t="s">
        <v>12</v>
      </c>
      <c r="F86" s="9"/>
      <c r="G86" s="5"/>
      <c r="H86" s="5"/>
      <c r="I86" s="6"/>
      <c r="J86" s="6"/>
      <c r="K86" s="6" t="str">
        <f t="shared" si="7"/>
        <v/>
      </c>
      <c r="L86" s="8" t="str">
        <f t="shared" si="8"/>
        <v/>
      </c>
      <c r="M86" s="9"/>
      <c r="N86" s="102"/>
      <c r="O86" s="102"/>
      <c r="P86" s="141"/>
      <c r="Q86" s="107"/>
      <c r="R86" s="139"/>
      <c r="S86" s="142"/>
    </row>
    <row r="87" spans="1:19" s="109" customFormat="1" ht="123" customHeight="1" x14ac:dyDescent="0.25">
      <c r="A87" s="2">
        <f>IF(I87="","",COUNTA($I$17:I87))</f>
        <v>57</v>
      </c>
      <c r="B87" s="2" t="str">
        <f t="shared" si="5"/>
        <v>57.BV17</v>
      </c>
      <c r="C87" s="2" t="str">
        <f t="shared" si="6"/>
        <v>57.BV17</v>
      </c>
      <c r="D87" s="5"/>
      <c r="E87" s="9" t="s">
        <v>189</v>
      </c>
      <c r="F87" s="143"/>
      <c r="G87" s="5" t="s">
        <v>190</v>
      </c>
      <c r="H87" s="5" t="s">
        <v>191</v>
      </c>
      <c r="I87" s="6">
        <v>6</v>
      </c>
      <c r="J87" s="6"/>
      <c r="K87" s="6">
        <f t="shared" si="7"/>
        <v>0</v>
      </c>
      <c r="L87" s="8">
        <f t="shared" si="8"/>
        <v>0</v>
      </c>
      <c r="M87" s="9" t="s">
        <v>192</v>
      </c>
      <c r="N87" s="144"/>
      <c r="O87" s="144"/>
      <c r="P87" s="145"/>
      <c r="Q87" s="125"/>
      <c r="R87" s="124"/>
      <c r="S87" s="146"/>
    </row>
    <row r="88" spans="1:19" s="108" customFormat="1" ht="123" customHeight="1" x14ac:dyDescent="0.25">
      <c r="A88" s="2">
        <f>IF(I88="","",COUNTA($I$17:I88))</f>
        <v>58</v>
      </c>
      <c r="B88" s="2" t="str">
        <f t="shared" si="5"/>
        <v>58.BV17</v>
      </c>
      <c r="C88" s="2" t="str">
        <f t="shared" si="6"/>
        <v>58.BV17</v>
      </c>
      <c r="D88" s="5"/>
      <c r="E88" s="9" t="s">
        <v>193</v>
      </c>
      <c r="F88" s="9"/>
      <c r="G88" s="5" t="s">
        <v>190</v>
      </c>
      <c r="H88" s="5" t="s">
        <v>194</v>
      </c>
      <c r="I88" s="6">
        <v>20</v>
      </c>
      <c r="J88" s="6"/>
      <c r="K88" s="6">
        <f t="shared" si="7"/>
        <v>0</v>
      </c>
      <c r="L88" s="8">
        <f t="shared" si="8"/>
        <v>0</v>
      </c>
      <c r="M88" s="9" t="s">
        <v>195</v>
      </c>
      <c r="N88" s="107"/>
      <c r="O88" s="107"/>
      <c r="P88" s="107"/>
      <c r="Q88" s="107"/>
      <c r="R88" s="102"/>
      <c r="S88" s="107"/>
    </row>
    <row r="89" spans="1:19" s="109" customFormat="1" ht="123" customHeight="1" x14ac:dyDescent="0.25">
      <c r="A89" s="2">
        <f>IF(I89="","",COUNTA($I$17:I89))</f>
        <v>59</v>
      </c>
      <c r="B89" s="2" t="str">
        <f t="shared" si="5"/>
        <v>59.BV17</v>
      </c>
      <c r="C89" s="2" t="str">
        <f t="shared" si="6"/>
        <v>59.BV17</v>
      </c>
      <c r="D89" s="5"/>
      <c r="E89" s="9" t="s">
        <v>196</v>
      </c>
      <c r="F89" s="9"/>
      <c r="G89" s="5" t="s">
        <v>190</v>
      </c>
      <c r="H89" s="5" t="s">
        <v>197</v>
      </c>
      <c r="I89" s="6">
        <v>16</v>
      </c>
      <c r="J89" s="6"/>
      <c r="K89" s="6">
        <f t="shared" si="7"/>
        <v>0</v>
      </c>
      <c r="L89" s="8">
        <f t="shared" si="8"/>
        <v>0</v>
      </c>
      <c r="M89" s="9" t="s">
        <v>195</v>
      </c>
      <c r="N89" s="102"/>
      <c r="O89" s="102"/>
      <c r="P89" s="107"/>
      <c r="Q89" s="107"/>
      <c r="R89" s="102"/>
      <c r="S89" s="147"/>
    </row>
    <row r="90" spans="1:19" s="108" customFormat="1" ht="123" customHeight="1" x14ac:dyDescent="0.25">
      <c r="A90" s="2">
        <f>IF(I90="","",COUNTA($I$17:I90))</f>
        <v>60</v>
      </c>
      <c r="B90" s="2" t="str">
        <f t="shared" si="5"/>
        <v>60.BV17</v>
      </c>
      <c r="C90" s="2" t="str">
        <f t="shared" si="6"/>
        <v>60.BV17</v>
      </c>
      <c r="D90" s="5"/>
      <c r="E90" s="143" t="s">
        <v>198</v>
      </c>
      <c r="F90" s="9"/>
      <c r="G90" s="35" t="s">
        <v>31</v>
      </c>
      <c r="H90" s="5" t="s">
        <v>199</v>
      </c>
      <c r="I90" s="18">
        <v>20</v>
      </c>
      <c r="J90" s="18"/>
      <c r="K90" s="6">
        <f t="shared" si="7"/>
        <v>0</v>
      </c>
      <c r="L90" s="8">
        <f t="shared" si="8"/>
        <v>0</v>
      </c>
      <c r="M90" s="9" t="s">
        <v>200</v>
      </c>
      <c r="N90" s="138"/>
      <c r="O90" s="138"/>
      <c r="P90" s="123"/>
      <c r="Q90" s="123"/>
      <c r="R90" s="138"/>
      <c r="S90" s="148"/>
    </row>
    <row r="91" spans="1:19" s="108" customFormat="1" ht="123" customHeight="1" x14ac:dyDescent="0.25">
      <c r="A91" s="2">
        <f>IF(I91="","",COUNTA($I$17:I91))</f>
        <v>61</v>
      </c>
      <c r="B91" s="2" t="str">
        <f t="shared" si="5"/>
        <v>61.BV17</v>
      </c>
      <c r="C91" s="2" t="str">
        <f t="shared" si="6"/>
        <v>61.BV17</v>
      </c>
      <c r="D91" s="5"/>
      <c r="E91" s="9" t="s">
        <v>201</v>
      </c>
      <c r="F91" s="9"/>
      <c r="G91" s="35" t="s">
        <v>31</v>
      </c>
      <c r="H91" s="5" t="s">
        <v>202</v>
      </c>
      <c r="I91" s="18">
        <v>10</v>
      </c>
      <c r="J91" s="18"/>
      <c r="K91" s="6">
        <f t="shared" si="7"/>
        <v>0</v>
      </c>
      <c r="L91" s="8">
        <f t="shared" si="8"/>
        <v>0</v>
      </c>
      <c r="M91" s="16" t="s">
        <v>203</v>
      </c>
      <c r="N91" s="123"/>
      <c r="O91" s="123"/>
      <c r="P91" s="123"/>
      <c r="Q91" s="123"/>
      <c r="R91" s="138"/>
      <c r="S91" s="123"/>
    </row>
    <row r="92" spans="1:19" s="112" customFormat="1" ht="123" customHeight="1" x14ac:dyDescent="0.25">
      <c r="A92" s="2">
        <f>IF(I92="","",COUNTA($I$17:I92))</f>
        <v>62</v>
      </c>
      <c r="B92" s="2" t="str">
        <f t="shared" si="5"/>
        <v>62.BV17</v>
      </c>
      <c r="C92" s="2" t="str">
        <f t="shared" si="6"/>
        <v>62.BV17</v>
      </c>
      <c r="D92" s="15"/>
      <c r="E92" s="9" t="s">
        <v>204</v>
      </c>
      <c r="F92" s="9"/>
      <c r="G92" s="5" t="s">
        <v>31</v>
      </c>
      <c r="H92" s="5" t="s">
        <v>205</v>
      </c>
      <c r="I92" s="6">
        <v>1200</v>
      </c>
      <c r="J92" s="6"/>
      <c r="K92" s="6">
        <f t="shared" si="7"/>
        <v>0</v>
      </c>
      <c r="L92" s="8">
        <f t="shared" si="8"/>
        <v>0</v>
      </c>
      <c r="M92" s="9" t="s">
        <v>206</v>
      </c>
      <c r="N92" s="102"/>
      <c r="O92" s="102"/>
      <c r="P92" s="141"/>
      <c r="Q92" s="107"/>
      <c r="R92" s="139"/>
      <c r="S92" s="142"/>
    </row>
    <row r="93" spans="1:19" s="112" customFormat="1" ht="123" customHeight="1" x14ac:dyDescent="0.25">
      <c r="A93" s="2">
        <f>IF(I93="","",COUNTA($I$17:I93))</f>
        <v>63</v>
      </c>
      <c r="B93" s="2" t="str">
        <f t="shared" si="5"/>
        <v>63.BV17</v>
      </c>
      <c r="C93" s="2" t="str">
        <f t="shared" si="6"/>
        <v>63.BV17</v>
      </c>
      <c r="D93" s="5"/>
      <c r="E93" s="9" t="s">
        <v>207</v>
      </c>
      <c r="F93" s="9"/>
      <c r="G93" s="5" t="s">
        <v>208</v>
      </c>
      <c r="H93" s="5" t="s">
        <v>209</v>
      </c>
      <c r="I93" s="6">
        <v>10000</v>
      </c>
      <c r="J93" s="6"/>
      <c r="K93" s="6">
        <f t="shared" si="7"/>
        <v>0</v>
      </c>
      <c r="L93" s="8">
        <f t="shared" si="8"/>
        <v>0</v>
      </c>
      <c r="M93" s="9" t="s">
        <v>210</v>
      </c>
      <c r="N93" s="102"/>
      <c r="O93" s="102"/>
      <c r="P93" s="141"/>
      <c r="Q93" s="107"/>
      <c r="R93" s="139"/>
      <c r="S93" s="142"/>
    </row>
    <row r="94" spans="1:19" s="119" customFormat="1" ht="123" customHeight="1" x14ac:dyDescent="0.25">
      <c r="A94" s="2">
        <f>IF(I94="","",COUNTA($I$17:I94))</f>
        <v>64</v>
      </c>
      <c r="B94" s="2" t="str">
        <f t="shared" si="5"/>
        <v>64.BV17</v>
      </c>
      <c r="C94" s="2" t="str">
        <f t="shared" si="6"/>
        <v>64.BV17</v>
      </c>
      <c r="D94" s="5"/>
      <c r="E94" s="9" t="s">
        <v>211</v>
      </c>
      <c r="F94" s="9"/>
      <c r="G94" s="5" t="s">
        <v>208</v>
      </c>
      <c r="H94" s="5" t="s">
        <v>209</v>
      </c>
      <c r="I94" s="6">
        <v>1000</v>
      </c>
      <c r="J94" s="6"/>
      <c r="K94" s="6">
        <f t="shared" si="7"/>
        <v>0</v>
      </c>
      <c r="L94" s="8">
        <f t="shared" si="8"/>
        <v>0</v>
      </c>
      <c r="M94" s="9" t="s">
        <v>212</v>
      </c>
      <c r="N94" s="144"/>
      <c r="O94" s="144"/>
      <c r="P94" s="113"/>
      <c r="Q94" s="113"/>
      <c r="R94" s="144"/>
      <c r="S94" s="144"/>
    </row>
    <row r="95" spans="1:19" s="112" customFormat="1" ht="123" customHeight="1" x14ac:dyDescent="0.25">
      <c r="A95" s="2">
        <f>IF(I95="","",COUNTA($I$17:I95))</f>
        <v>65</v>
      </c>
      <c r="B95" s="2" t="str">
        <f t="shared" si="5"/>
        <v>65.BV17</v>
      </c>
      <c r="C95" s="2" t="str">
        <f t="shared" si="6"/>
        <v>65.BV17</v>
      </c>
      <c r="D95" s="11"/>
      <c r="E95" s="9" t="s">
        <v>213</v>
      </c>
      <c r="F95" s="9"/>
      <c r="G95" s="5" t="s">
        <v>214</v>
      </c>
      <c r="H95" s="5" t="s">
        <v>215</v>
      </c>
      <c r="I95" s="6">
        <f>7200+2400</f>
        <v>9600</v>
      </c>
      <c r="J95" s="6"/>
      <c r="K95" s="6">
        <f t="shared" si="7"/>
        <v>0</v>
      </c>
      <c r="L95" s="8">
        <f t="shared" si="8"/>
        <v>0</v>
      </c>
      <c r="M95" s="9" t="s">
        <v>216</v>
      </c>
      <c r="N95" s="102"/>
      <c r="O95" s="102"/>
      <c r="P95" s="141"/>
      <c r="Q95" s="107"/>
      <c r="R95" s="139"/>
      <c r="S95" s="142"/>
    </row>
    <row r="96" spans="1:19" s="119" customFormat="1" ht="123" customHeight="1" x14ac:dyDescent="0.25">
      <c r="A96" s="2">
        <f>IF(I96="","",COUNTA($I$17:I96))</f>
        <v>66</v>
      </c>
      <c r="B96" s="2" t="str">
        <f t="shared" si="5"/>
        <v>66.BV17</v>
      </c>
      <c r="C96" s="2" t="str">
        <f t="shared" si="6"/>
        <v>66.BV17</v>
      </c>
      <c r="D96" s="11"/>
      <c r="E96" s="9" t="s">
        <v>217</v>
      </c>
      <c r="F96" s="9"/>
      <c r="G96" s="5" t="s">
        <v>214</v>
      </c>
      <c r="H96" s="5" t="s">
        <v>215</v>
      </c>
      <c r="I96" s="6">
        <v>50000</v>
      </c>
      <c r="J96" s="6"/>
      <c r="K96" s="6">
        <f t="shared" si="7"/>
        <v>0</v>
      </c>
      <c r="L96" s="8">
        <f t="shared" si="8"/>
        <v>0</v>
      </c>
      <c r="M96" s="9" t="s">
        <v>218</v>
      </c>
      <c r="N96" s="144"/>
      <c r="O96" s="144"/>
      <c r="P96" s="113"/>
      <c r="Q96" s="113"/>
      <c r="R96" s="144"/>
      <c r="S96" s="144"/>
    </row>
    <row r="97" spans="1:19" s="119" customFormat="1" ht="123" customHeight="1" x14ac:dyDescent="0.25">
      <c r="A97" s="2">
        <f>IF(I97="","",COUNTA($I$17:I97))</f>
        <v>67</v>
      </c>
      <c r="B97" s="2" t="str">
        <f t="shared" si="5"/>
        <v>67.BV17</v>
      </c>
      <c r="C97" s="2" t="str">
        <f t="shared" si="6"/>
        <v>67.BV17</v>
      </c>
      <c r="D97" s="11"/>
      <c r="E97" s="9" t="s">
        <v>219</v>
      </c>
      <c r="F97" s="9"/>
      <c r="G97" s="5" t="s">
        <v>214</v>
      </c>
      <c r="H97" s="5" t="s">
        <v>215</v>
      </c>
      <c r="I97" s="6">
        <v>70000</v>
      </c>
      <c r="J97" s="6"/>
      <c r="K97" s="6">
        <f t="shared" si="7"/>
        <v>0</v>
      </c>
      <c r="L97" s="8">
        <f t="shared" si="8"/>
        <v>0</v>
      </c>
      <c r="M97" s="9" t="s">
        <v>220</v>
      </c>
      <c r="N97" s="144"/>
      <c r="O97" s="144"/>
      <c r="P97" s="113"/>
      <c r="Q97" s="113"/>
      <c r="R97" s="144"/>
      <c r="S97" s="144"/>
    </row>
    <row r="98" spans="1:19" s="119" customFormat="1" ht="123" customHeight="1" x14ac:dyDescent="0.25">
      <c r="A98" s="2">
        <f>IF(I98="","",COUNTA($I$17:I98))</f>
        <v>68</v>
      </c>
      <c r="B98" s="2" t="str">
        <f t="shared" si="5"/>
        <v>68.BV17</v>
      </c>
      <c r="C98" s="2" t="str">
        <f t="shared" si="6"/>
        <v>68.BV17</v>
      </c>
      <c r="D98" s="11"/>
      <c r="E98" s="9" t="s">
        <v>221</v>
      </c>
      <c r="F98" s="10"/>
      <c r="G98" s="5" t="s">
        <v>214</v>
      </c>
      <c r="H98" s="5" t="s">
        <v>215</v>
      </c>
      <c r="I98" s="6">
        <v>10000</v>
      </c>
      <c r="J98" s="6"/>
      <c r="K98" s="6">
        <f t="shared" si="7"/>
        <v>0</v>
      </c>
      <c r="L98" s="8">
        <f t="shared" si="8"/>
        <v>0</v>
      </c>
      <c r="M98" s="9" t="s">
        <v>222</v>
      </c>
      <c r="N98" s="102"/>
      <c r="O98" s="102"/>
      <c r="P98" s="107"/>
      <c r="Q98" s="107"/>
      <c r="R98" s="102"/>
      <c r="S98" s="102"/>
    </row>
    <row r="99" spans="1:19" s="119" customFormat="1" ht="123" customHeight="1" x14ac:dyDescent="0.25">
      <c r="A99" s="2">
        <f>IF(I99="","",COUNTA($I$17:I99))</f>
        <v>69</v>
      </c>
      <c r="B99" s="2" t="str">
        <f t="shared" si="5"/>
        <v>69.BV17</v>
      </c>
      <c r="C99" s="2" t="str">
        <f t="shared" si="6"/>
        <v>69.BV17</v>
      </c>
      <c r="D99" s="11"/>
      <c r="E99" s="9" t="s">
        <v>223</v>
      </c>
      <c r="F99" s="9"/>
      <c r="G99" s="5" t="s">
        <v>214</v>
      </c>
      <c r="H99" s="5" t="s">
        <v>224</v>
      </c>
      <c r="I99" s="6">
        <v>5000</v>
      </c>
      <c r="J99" s="6"/>
      <c r="K99" s="6">
        <f t="shared" si="7"/>
        <v>0</v>
      </c>
      <c r="L99" s="8">
        <f t="shared" si="8"/>
        <v>0</v>
      </c>
      <c r="M99" s="9" t="s">
        <v>225</v>
      </c>
      <c r="N99" s="102"/>
      <c r="O99" s="102"/>
      <c r="P99" s="107"/>
      <c r="Q99" s="107"/>
      <c r="R99" s="102"/>
      <c r="S99" s="102"/>
    </row>
    <row r="100" spans="1:19" s="119" customFormat="1" ht="123" customHeight="1" x14ac:dyDescent="0.25">
      <c r="A100" s="2">
        <f>IF(I100="","",COUNTA($I$17:I100))</f>
        <v>70</v>
      </c>
      <c r="B100" s="2" t="str">
        <f t="shared" si="5"/>
        <v>70.BV17</v>
      </c>
      <c r="C100" s="2" t="str">
        <f t="shared" si="6"/>
        <v>70.BV17</v>
      </c>
      <c r="D100" s="11"/>
      <c r="E100" s="9" t="s">
        <v>226</v>
      </c>
      <c r="F100" s="9"/>
      <c r="G100" s="5" t="s">
        <v>214</v>
      </c>
      <c r="H100" s="5" t="s">
        <v>215</v>
      </c>
      <c r="I100" s="6">
        <v>3000</v>
      </c>
      <c r="J100" s="6"/>
      <c r="K100" s="6">
        <f t="shared" si="7"/>
        <v>0</v>
      </c>
      <c r="L100" s="8">
        <f t="shared" si="8"/>
        <v>0</v>
      </c>
      <c r="M100" s="9" t="s">
        <v>227</v>
      </c>
      <c r="N100" s="149"/>
      <c r="O100" s="149"/>
      <c r="P100" s="107"/>
      <c r="Q100" s="150"/>
      <c r="R100" s="139"/>
      <c r="S100" s="110"/>
    </row>
    <row r="101" spans="1:19" s="119" customFormat="1" ht="15" customHeight="1" x14ac:dyDescent="0.25">
      <c r="A101" s="2" t="str">
        <f>IF(I101="","",COUNTA($I$17:I101))</f>
        <v/>
      </c>
      <c r="B101" s="2" t="str">
        <f t="shared" si="5"/>
        <v/>
      </c>
      <c r="C101" s="2" t="str">
        <f t="shared" si="6"/>
        <v/>
      </c>
      <c r="D101" s="3"/>
      <c r="E101" s="10" t="s">
        <v>228</v>
      </c>
      <c r="F101" s="9"/>
      <c r="G101" s="5"/>
      <c r="H101" s="5"/>
      <c r="I101" s="6"/>
      <c r="J101" s="6"/>
      <c r="K101" s="6" t="str">
        <f t="shared" si="7"/>
        <v/>
      </c>
      <c r="L101" s="8" t="str">
        <f t="shared" si="8"/>
        <v/>
      </c>
      <c r="M101" s="9"/>
      <c r="N101" s="102"/>
      <c r="O101" s="102"/>
      <c r="P101" s="107"/>
      <c r="Q101" s="107"/>
      <c r="R101" s="102"/>
      <c r="S101" s="102"/>
    </row>
    <row r="102" spans="1:19" s="119" customFormat="1" ht="123" customHeight="1" x14ac:dyDescent="0.25">
      <c r="A102" s="2">
        <f>IF(I102="","",COUNTA($I$17:I102))</f>
        <v>71</v>
      </c>
      <c r="B102" s="2" t="str">
        <f t="shared" si="5"/>
        <v>71.BV17</v>
      </c>
      <c r="C102" s="2" t="str">
        <f t="shared" si="6"/>
        <v>71.BV17</v>
      </c>
      <c r="D102" s="11"/>
      <c r="E102" s="9" t="s">
        <v>229</v>
      </c>
      <c r="F102" s="9"/>
      <c r="G102" s="5" t="s">
        <v>31</v>
      </c>
      <c r="H102" s="5" t="s">
        <v>230</v>
      </c>
      <c r="I102" s="6">
        <v>20</v>
      </c>
      <c r="J102" s="6"/>
      <c r="K102" s="6">
        <f t="shared" si="7"/>
        <v>0</v>
      </c>
      <c r="L102" s="8">
        <f t="shared" si="8"/>
        <v>0</v>
      </c>
      <c r="M102" s="14" t="s">
        <v>231</v>
      </c>
      <c r="N102" s="140"/>
      <c r="O102" s="140"/>
      <c r="P102" s="107"/>
      <c r="Q102" s="107"/>
      <c r="R102" s="102"/>
      <c r="S102" s="102"/>
    </row>
    <row r="103" spans="1:19" s="119" customFormat="1" ht="123" customHeight="1" x14ac:dyDescent="0.25">
      <c r="A103" s="2">
        <f>IF(I103="","",COUNTA($I$17:I103))</f>
        <v>72</v>
      </c>
      <c r="B103" s="2" t="str">
        <f t="shared" si="5"/>
        <v>72.BV17</v>
      </c>
      <c r="C103" s="2" t="str">
        <f t="shared" si="6"/>
        <v>72.BV17</v>
      </c>
      <c r="D103" s="11"/>
      <c r="E103" s="9" t="s">
        <v>232</v>
      </c>
      <c r="F103" s="9"/>
      <c r="G103" s="5" t="s">
        <v>31</v>
      </c>
      <c r="H103" s="5" t="s">
        <v>230</v>
      </c>
      <c r="I103" s="6">
        <v>2</v>
      </c>
      <c r="J103" s="6"/>
      <c r="K103" s="6">
        <f t="shared" si="7"/>
        <v>0</v>
      </c>
      <c r="L103" s="8">
        <f t="shared" si="8"/>
        <v>0</v>
      </c>
      <c r="M103" s="14" t="s">
        <v>233</v>
      </c>
      <c r="N103" s="140"/>
      <c r="O103" s="140"/>
      <c r="P103" s="107"/>
      <c r="Q103" s="107"/>
      <c r="R103" s="102"/>
      <c r="S103" s="102"/>
    </row>
    <row r="104" spans="1:19" s="119" customFormat="1" ht="123" customHeight="1" x14ac:dyDescent="0.25">
      <c r="A104" s="2">
        <f>IF(I104="","",COUNTA($I$17:I104))</f>
        <v>73</v>
      </c>
      <c r="B104" s="2" t="str">
        <f t="shared" si="5"/>
        <v>73.BV17</v>
      </c>
      <c r="C104" s="2" t="str">
        <f t="shared" si="6"/>
        <v>73.BV17</v>
      </c>
      <c r="D104" s="11"/>
      <c r="E104" s="9" t="s">
        <v>234</v>
      </c>
      <c r="F104" s="9"/>
      <c r="G104" s="5" t="s">
        <v>31</v>
      </c>
      <c r="H104" s="5" t="s">
        <v>230</v>
      </c>
      <c r="I104" s="6">
        <v>2</v>
      </c>
      <c r="J104" s="6"/>
      <c r="K104" s="6">
        <f t="shared" si="7"/>
        <v>0</v>
      </c>
      <c r="L104" s="8">
        <f t="shared" si="8"/>
        <v>0</v>
      </c>
      <c r="M104" s="14" t="s">
        <v>235</v>
      </c>
      <c r="N104" s="140"/>
      <c r="O104" s="140"/>
      <c r="P104" s="107"/>
      <c r="Q104" s="107"/>
      <c r="R104" s="102"/>
      <c r="S104" s="102"/>
    </row>
    <row r="105" spans="1:19" s="119" customFormat="1" ht="123" customHeight="1" x14ac:dyDescent="0.25">
      <c r="A105" s="2">
        <f>IF(I105="","",COUNTA($I$17:I105))</f>
        <v>74</v>
      </c>
      <c r="B105" s="2" t="str">
        <f t="shared" si="5"/>
        <v>74.BV17</v>
      </c>
      <c r="C105" s="2" t="str">
        <f t="shared" si="6"/>
        <v>74.BV17</v>
      </c>
      <c r="D105" s="11"/>
      <c r="E105" s="9" t="s">
        <v>236</v>
      </c>
      <c r="F105" s="9"/>
      <c r="G105" s="5" t="s">
        <v>31</v>
      </c>
      <c r="H105" s="5" t="s">
        <v>230</v>
      </c>
      <c r="I105" s="6">
        <v>2</v>
      </c>
      <c r="J105" s="6"/>
      <c r="K105" s="6">
        <f t="shared" si="7"/>
        <v>0</v>
      </c>
      <c r="L105" s="8">
        <f>K105</f>
        <v>0</v>
      </c>
      <c r="M105" s="14" t="s">
        <v>237</v>
      </c>
      <c r="N105" s="140"/>
      <c r="O105" s="140"/>
      <c r="P105" s="107"/>
      <c r="Q105" s="107"/>
      <c r="R105" s="102"/>
      <c r="S105" s="102"/>
    </row>
    <row r="106" spans="1:19" s="109" customFormat="1" ht="123" customHeight="1" x14ac:dyDescent="0.25">
      <c r="A106" s="2">
        <f>IF(I106="","",COUNTA($I$17:I106))</f>
        <v>75</v>
      </c>
      <c r="B106" s="2" t="str">
        <f t="shared" si="5"/>
        <v>75.BV17</v>
      </c>
      <c r="C106" s="2" t="str">
        <f t="shared" si="6"/>
        <v>75.BV17</v>
      </c>
      <c r="D106" s="11"/>
      <c r="E106" s="9" t="s">
        <v>238</v>
      </c>
      <c r="F106" s="9"/>
      <c r="G106" s="5" t="s">
        <v>31</v>
      </c>
      <c r="H106" s="5" t="s">
        <v>230</v>
      </c>
      <c r="I106" s="6">
        <v>2</v>
      </c>
      <c r="J106" s="6"/>
      <c r="K106" s="6">
        <f t="shared" si="7"/>
        <v>0</v>
      </c>
      <c r="L106" s="8">
        <f t="shared" si="8"/>
        <v>0</v>
      </c>
      <c r="M106" s="14" t="s">
        <v>239</v>
      </c>
      <c r="N106" s="123"/>
      <c r="O106" s="123"/>
      <c r="P106" s="123"/>
      <c r="Q106" s="123"/>
      <c r="R106" s="138"/>
      <c r="S106" s="123"/>
    </row>
    <row r="107" spans="1:19" s="112" customFormat="1" ht="123" customHeight="1" x14ac:dyDescent="0.25">
      <c r="A107" s="2">
        <f>IF(I107="","",COUNTA($I$17:I107))</f>
        <v>76</v>
      </c>
      <c r="B107" s="2" t="str">
        <f t="shared" si="5"/>
        <v>76.BV17</v>
      </c>
      <c r="C107" s="2" t="str">
        <f t="shared" si="6"/>
        <v>76.BV17</v>
      </c>
      <c r="D107" s="11"/>
      <c r="E107" s="9" t="s">
        <v>240</v>
      </c>
      <c r="F107" s="9"/>
      <c r="G107" s="5" t="s">
        <v>31</v>
      </c>
      <c r="H107" s="5" t="s">
        <v>168</v>
      </c>
      <c r="I107" s="6">
        <v>5</v>
      </c>
      <c r="J107" s="6"/>
      <c r="K107" s="6">
        <f t="shared" si="7"/>
        <v>0</v>
      </c>
      <c r="L107" s="8">
        <f t="shared" si="8"/>
        <v>0</v>
      </c>
      <c r="M107" s="9" t="s">
        <v>241</v>
      </c>
      <c r="N107" s="102"/>
      <c r="O107" s="147"/>
      <c r="P107" s="141"/>
      <c r="Q107" s="107"/>
      <c r="R107" s="139"/>
      <c r="S107" s="142"/>
    </row>
    <row r="108" spans="1:19" s="108" customFormat="1" ht="123" customHeight="1" x14ac:dyDescent="0.25">
      <c r="A108" s="2">
        <f>IF(I108="","",COUNTA($I$17:I108))</f>
        <v>77</v>
      </c>
      <c r="B108" s="2" t="str">
        <f t="shared" si="5"/>
        <v>77.BV17</v>
      </c>
      <c r="C108" s="2" t="str">
        <f t="shared" si="6"/>
        <v>77.BV17</v>
      </c>
      <c r="D108" s="11"/>
      <c r="E108" s="9" t="s">
        <v>242</v>
      </c>
      <c r="F108" s="9"/>
      <c r="G108" s="5" t="s">
        <v>31</v>
      </c>
      <c r="H108" s="5" t="s">
        <v>205</v>
      </c>
      <c r="I108" s="6">
        <v>500</v>
      </c>
      <c r="J108" s="6"/>
      <c r="K108" s="6">
        <f t="shared" si="7"/>
        <v>0</v>
      </c>
      <c r="L108" s="8">
        <f t="shared" si="8"/>
        <v>0</v>
      </c>
      <c r="M108" s="9" t="s">
        <v>243</v>
      </c>
      <c r="N108" s="102"/>
      <c r="O108" s="102"/>
      <c r="P108" s="147"/>
      <c r="Q108" s="147"/>
      <c r="R108" s="147"/>
      <c r="S108" s="107"/>
    </row>
    <row r="109" spans="1:19" s="112" customFormat="1" ht="123" customHeight="1" x14ac:dyDescent="0.25">
      <c r="A109" s="2">
        <f>IF(I109="","",COUNTA($I$17:I109))</f>
        <v>78</v>
      </c>
      <c r="B109" s="2" t="str">
        <f t="shared" si="5"/>
        <v>78.BV17</v>
      </c>
      <c r="C109" s="2" t="str">
        <f t="shared" si="6"/>
        <v>78.BV17</v>
      </c>
      <c r="D109" s="11"/>
      <c r="E109" s="9" t="s">
        <v>244</v>
      </c>
      <c r="F109" s="9"/>
      <c r="G109" s="5" t="s">
        <v>31</v>
      </c>
      <c r="H109" s="5" t="s">
        <v>205</v>
      </c>
      <c r="I109" s="6">
        <v>300</v>
      </c>
      <c r="J109" s="6"/>
      <c r="K109" s="6">
        <f t="shared" si="7"/>
        <v>0</v>
      </c>
      <c r="L109" s="8">
        <f t="shared" si="8"/>
        <v>0</v>
      </c>
      <c r="M109" s="9" t="s">
        <v>245</v>
      </c>
      <c r="N109" s="102"/>
      <c r="O109" s="147"/>
      <c r="P109" s="141"/>
      <c r="Q109" s="107"/>
      <c r="R109" s="139"/>
      <c r="S109" s="142"/>
    </row>
    <row r="110" spans="1:19" s="112" customFormat="1" ht="123" customHeight="1" x14ac:dyDescent="0.25">
      <c r="A110" s="2">
        <f>IF(I110="","",COUNTA($I$17:I110))</f>
        <v>79</v>
      </c>
      <c r="B110" s="2" t="str">
        <f t="shared" si="5"/>
        <v>79.BV17</v>
      </c>
      <c r="C110" s="2" t="str">
        <f t="shared" si="6"/>
        <v>79.BV17</v>
      </c>
      <c r="D110" s="11"/>
      <c r="E110" s="9" t="s">
        <v>246</v>
      </c>
      <c r="F110" s="9"/>
      <c r="G110" s="5" t="s">
        <v>31</v>
      </c>
      <c r="H110" s="5" t="s">
        <v>247</v>
      </c>
      <c r="I110" s="6">
        <v>50</v>
      </c>
      <c r="J110" s="6"/>
      <c r="K110" s="6">
        <f t="shared" si="7"/>
        <v>0</v>
      </c>
      <c r="L110" s="8">
        <f t="shared" si="8"/>
        <v>0</v>
      </c>
      <c r="M110" s="9" t="s">
        <v>248</v>
      </c>
      <c r="N110" s="102"/>
      <c r="O110" s="102"/>
      <c r="P110" s="141"/>
      <c r="Q110" s="107"/>
      <c r="R110" s="139"/>
      <c r="S110" s="142"/>
    </row>
    <row r="111" spans="1:19" s="151" customFormat="1" ht="123" customHeight="1" x14ac:dyDescent="0.25">
      <c r="A111" s="2">
        <f>IF(I111="","",COUNTA($I$17:I111))</f>
        <v>80</v>
      </c>
      <c r="B111" s="2" t="str">
        <f t="shared" si="5"/>
        <v>80.BV17</v>
      </c>
      <c r="C111" s="2" t="str">
        <f t="shared" si="6"/>
        <v>80.BV17</v>
      </c>
      <c r="D111" s="11"/>
      <c r="E111" s="9" t="s">
        <v>249</v>
      </c>
      <c r="F111" s="9"/>
      <c r="G111" s="5" t="s">
        <v>31</v>
      </c>
      <c r="H111" s="5" t="s">
        <v>247</v>
      </c>
      <c r="I111" s="6">
        <v>15</v>
      </c>
      <c r="J111" s="6"/>
      <c r="K111" s="6">
        <f t="shared" si="7"/>
        <v>0</v>
      </c>
      <c r="L111" s="8">
        <f t="shared" si="8"/>
        <v>0</v>
      </c>
      <c r="M111" s="9" t="s">
        <v>250</v>
      </c>
      <c r="N111" s="102"/>
      <c r="O111" s="102"/>
      <c r="P111" s="141"/>
      <c r="Q111" s="107"/>
      <c r="R111" s="139"/>
      <c r="S111" s="142"/>
    </row>
    <row r="112" spans="1:19" s="108" customFormat="1" ht="123" customHeight="1" x14ac:dyDescent="0.25">
      <c r="A112" s="2">
        <f>IF(I112="","",COUNTA($I$17:I112))</f>
        <v>81</v>
      </c>
      <c r="B112" s="2" t="str">
        <f t="shared" si="5"/>
        <v>81.BV17</v>
      </c>
      <c r="C112" s="2" t="str">
        <f t="shared" si="6"/>
        <v>81.BV17</v>
      </c>
      <c r="D112" s="11"/>
      <c r="E112" s="9" t="s">
        <v>251</v>
      </c>
      <c r="F112" s="9"/>
      <c r="G112" s="5" t="s">
        <v>31</v>
      </c>
      <c r="H112" s="5" t="s">
        <v>205</v>
      </c>
      <c r="I112" s="6">
        <v>900</v>
      </c>
      <c r="J112" s="6"/>
      <c r="K112" s="6">
        <f t="shared" si="7"/>
        <v>0</v>
      </c>
      <c r="L112" s="8">
        <f t="shared" si="8"/>
        <v>0</v>
      </c>
      <c r="M112" s="9" t="s">
        <v>252</v>
      </c>
      <c r="N112" s="102"/>
      <c r="O112" s="102"/>
      <c r="P112" s="141"/>
      <c r="Q112" s="107"/>
      <c r="R112" s="139"/>
      <c r="S112" s="142"/>
    </row>
    <row r="113" spans="1:19" s="108" customFormat="1" ht="123" customHeight="1" x14ac:dyDescent="0.25">
      <c r="A113" s="2">
        <f>IF(I113="","",COUNTA($I$17:I113))</f>
        <v>82</v>
      </c>
      <c r="B113" s="2" t="str">
        <f t="shared" si="5"/>
        <v>82.BV17</v>
      </c>
      <c r="C113" s="2" t="str">
        <f t="shared" si="6"/>
        <v>82.BV17</v>
      </c>
      <c r="D113" s="11"/>
      <c r="E113" s="9" t="s">
        <v>253</v>
      </c>
      <c r="F113" s="9"/>
      <c r="G113" s="5" t="s">
        <v>31</v>
      </c>
      <c r="H113" s="5" t="s">
        <v>254</v>
      </c>
      <c r="I113" s="6">
        <v>1000</v>
      </c>
      <c r="J113" s="6"/>
      <c r="K113" s="6">
        <f t="shared" si="7"/>
        <v>0</v>
      </c>
      <c r="L113" s="8">
        <f t="shared" si="8"/>
        <v>0</v>
      </c>
      <c r="M113" s="9" t="s">
        <v>255</v>
      </c>
      <c r="N113" s="102"/>
      <c r="O113" s="102"/>
      <c r="P113" s="141"/>
      <c r="Q113" s="107"/>
      <c r="R113" s="139"/>
      <c r="S113" s="142"/>
    </row>
    <row r="114" spans="1:19" s="108" customFormat="1" ht="123" customHeight="1" x14ac:dyDescent="0.25">
      <c r="A114" s="2">
        <f>IF(I114="","",COUNTA($I$17:I114))</f>
        <v>83</v>
      </c>
      <c r="B114" s="2" t="str">
        <f t="shared" si="5"/>
        <v>83.BV17</v>
      </c>
      <c r="C114" s="2" t="str">
        <f t="shared" si="6"/>
        <v>83.BV17</v>
      </c>
      <c r="D114" s="11"/>
      <c r="E114" s="9" t="s">
        <v>256</v>
      </c>
      <c r="F114" s="9"/>
      <c r="G114" s="5" t="s">
        <v>156</v>
      </c>
      <c r="H114" s="5" t="s">
        <v>174</v>
      </c>
      <c r="I114" s="6">
        <v>2</v>
      </c>
      <c r="J114" s="6"/>
      <c r="K114" s="6">
        <f t="shared" si="7"/>
        <v>0</v>
      </c>
      <c r="L114" s="8">
        <f t="shared" si="8"/>
        <v>0</v>
      </c>
      <c r="M114" s="9" t="s">
        <v>257</v>
      </c>
      <c r="N114" s="110"/>
      <c r="O114" s="110"/>
      <c r="P114" s="141"/>
      <c r="Q114" s="111"/>
      <c r="R114" s="142"/>
      <c r="S114" s="142"/>
    </row>
    <row r="115" spans="1:19" s="108" customFormat="1" ht="123" customHeight="1" x14ac:dyDescent="0.25">
      <c r="A115" s="2">
        <f>IF(I115="","",COUNTA($I$17:I115))</f>
        <v>84</v>
      </c>
      <c r="B115" s="2" t="str">
        <f t="shared" si="5"/>
        <v>84.BV17</v>
      </c>
      <c r="C115" s="2" t="str">
        <f t="shared" si="6"/>
        <v>84.BV17</v>
      </c>
      <c r="D115" s="11"/>
      <c r="E115" s="9" t="s">
        <v>258</v>
      </c>
      <c r="F115" s="9"/>
      <c r="G115" s="5" t="s">
        <v>259</v>
      </c>
      <c r="H115" s="16" t="s">
        <v>260</v>
      </c>
      <c r="I115" s="6">
        <v>50</v>
      </c>
      <c r="J115" s="6"/>
      <c r="K115" s="6">
        <f t="shared" si="7"/>
        <v>0</v>
      </c>
      <c r="L115" s="8">
        <f t="shared" si="8"/>
        <v>0</v>
      </c>
      <c r="M115" s="9" t="s">
        <v>261</v>
      </c>
      <c r="N115" s="110"/>
      <c r="O115" s="110"/>
      <c r="P115" s="141"/>
      <c r="Q115" s="111"/>
      <c r="R115" s="142"/>
      <c r="S115" s="142"/>
    </row>
    <row r="116" spans="1:19" s="108" customFormat="1" ht="123" customHeight="1" x14ac:dyDescent="0.25">
      <c r="A116" s="2">
        <f>IF(I116="","",COUNTA($I$17:I116))</f>
        <v>85</v>
      </c>
      <c r="B116" s="2" t="str">
        <f t="shared" si="5"/>
        <v>85.BV17</v>
      </c>
      <c r="C116" s="2" t="str">
        <f t="shared" si="6"/>
        <v>85.BV17</v>
      </c>
      <c r="D116" s="11"/>
      <c r="E116" s="9" t="s">
        <v>262</v>
      </c>
      <c r="F116" s="9"/>
      <c r="G116" s="5" t="s">
        <v>31</v>
      </c>
      <c r="H116" s="5" t="s">
        <v>263</v>
      </c>
      <c r="I116" s="6">
        <v>200</v>
      </c>
      <c r="J116" s="6"/>
      <c r="K116" s="6">
        <f t="shared" si="7"/>
        <v>0</v>
      </c>
      <c r="L116" s="8">
        <f t="shared" si="8"/>
        <v>0</v>
      </c>
      <c r="M116" s="9" t="s">
        <v>264</v>
      </c>
      <c r="N116" s="110"/>
      <c r="O116" s="110"/>
      <c r="P116" s="141"/>
      <c r="Q116" s="111"/>
      <c r="R116" s="142"/>
      <c r="S116" s="142"/>
    </row>
    <row r="117" spans="1:19" s="108" customFormat="1" ht="123" customHeight="1" x14ac:dyDescent="0.25">
      <c r="A117" s="2">
        <f>IF(I117="","",COUNTA($I$17:I117))</f>
        <v>86</v>
      </c>
      <c r="B117" s="2" t="str">
        <f t="shared" si="5"/>
        <v>86.BV17</v>
      </c>
      <c r="C117" s="2" t="str">
        <f t="shared" si="6"/>
        <v>86.BV17</v>
      </c>
      <c r="D117" s="11"/>
      <c r="E117" s="9" t="s">
        <v>265</v>
      </c>
      <c r="F117" s="9"/>
      <c r="G117" s="5" t="s">
        <v>31</v>
      </c>
      <c r="H117" s="5" t="s">
        <v>205</v>
      </c>
      <c r="I117" s="6">
        <v>20</v>
      </c>
      <c r="J117" s="6"/>
      <c r="K117" s="6">
        <f t="shared" si="7"/>
        <v>0</v>
      </c>
      <c r="L117" s="8">
        <f t="shared" si="8"/>
        <v>0</v>
      </c>
      <c r="M117" s="9" t="s">
        <v>266</v>
      </c>
      <c r="N117" s="110"/>
      <c r="O117" s="110"/>
      <c r="P117" s="141"/>
      <c r="Q117" s="111"/>
      <c r="R117" s="142"/>
      <c r="S117" s="142"/>
    </row>
    <row r="118" spans="1:19" s="108" customFormat="1" ht="123" customHeight="1" x14ac:dyDescent="0.25">
      <c r="A118" s="2">
        <f>IF(I118="","",COUNTA($I$17:I118))</f>
        <v>87</v>
      </c>
      <c r="B118" s="2" t="str">
        <f t="shared" si="5"/>
        <v>87.BV17</v>
      </c>
      <c r="C118" s="2" t="str">
        <f t="shared" si="6"/>
        <v>87.BV17</v>
      </c>
      <c r="D118" s="11"/>
      <c r="E118" s="9" t="s">
        <v>267</v>
      </c>
      <c r="F118" s="9"/>
      <c r="G118" s="5" t="s">
        <v>31</v>
      </c>
      <c r="H118" s="5" t="s">
        <v>205</v>
      </c>
      <c r="I118" s="6">
        <v>5</v>
      </c>
      <c r="J118" s="6"/>
      <c r="K118" s="6">
        <f t="shared" si="7"/>
        <v>0</v>
      </c>
      <c r="L118" s="8">
        <f t="shared" si="8"/>
        <v>0</v>
      </c>
      <c r="M118" s="9" t="s">
        <v>268</v>
      </c>
      <c r="N118" s="110"/>
      <c r="O118" s="110"/>
      <c r="P118" s="141"/>
      <c r="Q118" s="111"/>
      <c r="R118" s="142"/>
      <c r="S118" s="142"/>
    </row>
    <row r="119" spans="1:19" s="108" customFormat="1" ht="123" customHeight="1" x14ac:dyDescent="0.25">
      <c r="A119" s="2">
        <f>IF(I119="","",COUNTA($I$17:I119))</f>
        <v>88</v>
      </c>
      <c r="B119" s="2" t="str">
        <f t="shared" si="5"/>
        <v>88.BV17</v>
      </c>
      <c r="C119" s="2" t="str">
        <f t="shared" si="6"/>
        <v>88.BV17</v>
      </c>
      <c r="D119" s="11"/>
      <c r="E119" s="9" t="s">
        <v>269</v>
      </c>
      <c r="F119" s="9"/>
      <c r="G119" s="5" t="s">
        <v>31</v>
      </c>
      <c r="H119" s="5" t="s">
        <v>205</v>
      </c>
      <c r="I119" s="6">
        <v>10</v>
      </c>
      <c r="J119" s="6"/>
      <c r="K119" s="6">
        <f t="shared" si="7"/>
        <v>0</v>
      </c>
      <c r="L119" s="8">
        <f t="shared" si="8"/>
        <v>0</v>
      </c>
      <c r="M119" s="9" t="s">
        <v>270</v>
      </c>
      <c r="N119" s="110"/>
      <c r="O119" s="110"/>
      <c r="P119" s="107"/>
      <c r="Q119" s="111"/>
      <c r="R119" s="142"/>
      <c r="S119" s="142"/>
    </row>
    <row r="120" spans="1:19" s="108" customFormat="1" ht="123" customHeight="1" x14ac:dyDescent="0.25">
      <c r="A120" s="2">
        <f>IF(I120="","",COUNTA($I$17:I120))</f>
        <v>89</v>
      </c>
      <c r="B120" s="2" t="str">
        <f t="shared" si="5"/>
        <v>89.BV17</v>
      </c>
      <c r="C120" s="2" t="str">
        <f t="shared" si="6"/>
        <v>89.BV17</v>
      </c>
      <c r="D120" s="11"/>
      <c r="E120" s="9" t="s">
        <v>271</v>
      </c>
      <c r="F120" s="9"/>
      <c r="G120" s="5" t="s">
        <v>272</v>
      </c>
      <c r="H120" s="5" t="s">
        <v>260</v>
      </c>
      <c r="I120" s="6">
        <v>5</v>
      </c>
      <c r="J120" s="6"/>
      <c r="K120" s="6">
        <f t="shared" si="7"/>
        <v>0</v>
      </c>
      <c r="L120" s="8">
        <f t="shared" si="8"/>
        <v>0</v>
      </c>
      <c r="M120" s="9" t="s">
        <v>273</v>
      </c>
      <c r="N120" s="110"/>
      <c r="O120" s="110"/>
      <c r="P120" s="107"/>
      <c r="Q120" s="111"/>
      <c r="R120" s="142"/>
      <c r="S120" s="142"/>
    </row>
    <row r="121" spans="1:19" s="109" customFormat="1" ht="123" customHeight="1" x14ac:dyDescent="0.25">
      <c r="A121" s="2">
        <f>IF(I121="","",COUNTA($I$17:I121))</f>
        <v>90</v>
      </c>
      <c r="B121" s="2" t="str">
        <f t="shared" si="5"/>
        <v>90.BV17</v>
      </c>
      <c r="C121" s="2" t="str">
        <f t="shared" si="6"/>
        <v>90.BV17</v>
      </c>
      <c r="D121" s="11"/>
      <c r="E121" s="9" t="s">
        <v>274</v>
      </c>
      <c r="F121" s="9"/>
      <c r="G121" s="5" t="s">
        <v>31</v>
      </c>
      <c r="H121" s="5" t="s">
        <v>205</v>
      </c>
      <c r="I121" s="6">
        <v>5</v>
      </c>
      <c r="J121" s="6"/>
      <c r="K121" s="6">
        <f t="shared" si="7"/>
        <v>0</v>
      </c>
      <c r="L121" s="8">
        <f t="shared" si="8"/>
        <v>0</v>
      </c>
      <c r="M121" s="9" t="s">
        <v>275</v>
      </c>
      <c r="N121" s="138"/>
      <c r="O121" s="138"/>
      <c r="P121" s="123"/>
      <c r="Q121" s="123"/>
      <c r="R121" s="139"/>
      <c r="S121" s="140"/>
    </row>
    <row r="122" spans="1:19" s="109" customFormat="1" ht="123" customHeight="1" x14ac:dyDescent="0.25">
      <c r="A122" s="2">
        <f>IF(I122="","",COUNTA($I$17:I122))</f>
        <v>91</v>
      </c>
      <c r="B122" s="2" t="str">
        <f t="shared" si="5"/>
        <v>91.BV17</v>
      </c>
      <c r="C122" s="2" t="str">
        <f t="shared" si="6"/>
        <v>91.BV17</v>
      </c>
      <c r="D122" s="11"/>
      <c r="E122" s="9" t="s">
        <v>276</v>
      </c>
      <c r="F122" s="9"/>
      <c r="G122" s="5" t="s">
        <v>31</v>
      </c>
      <c r="H122" s="5" t="s">
        <v>205</v>
      </c>
      <c r="I122" s="6">
        <v>10</v>
      </c>
      <c r="J122" s="6"/>
      <c r="K122" s="6">
        <f t="shared" si="7"/>
        <v>0</v>
      </c>
      <c r="L122" s="8">
        <f t="shared" si="8"/>
        <v>0</v>
      </c>
      <c r="M122" s="9" t="s">
        <v>275</v>
      </c>
      <c r="N122" s="138"/>
      <c r="O122" s="138"/>
      <c r="P122" s="152"/>
      <c r="Q122" s="123"/>
      <c r="R122" s="139"/>
      <c r="S122" s="140"/>
    </row>
    <row r="123" spans="1:19" s="109" customFormat="1" ht="123" customHeight="1" x14ac:dyDescent="0.25">
      <c r="A123" s="2">
        <f>IF(I123="","",COUNTA($I$17:I123))</f>
        <v>92</v>
      </c>
      <c r="B123" s="2" t="str">
        <f t="shared" si="5"/>
        <v>92.BV17</v>
      </c>
      <c r="C123" s="2" t="str">
        <f t="shared" si="6"/>
        <v>92.BV17</v>
      </c>
      <c r="D123" s="11"/>
      <c r="E123" s="9" t="s">
        <v>277</v>
      </c>
      <c r="F123" s="9"/>
      <c r="G123" s="5" t="s">
        <v>31</v>
      </c>
      <c r="H123" s="5" t="s">
        <v>254</v>
      </c>
      <c r="I123" s="6">
        <v>150</v>
      </c>
      <c r="J123" s="6"/>
      <c r="K123" s="6">
        <f t="shared" si="7"/>
        <v>0</v>
      </c>
      <c r="L123" s="8">
        <f t="shared" si="8"/>
        <v>0</v>
      </c>
      <c r="M123" s="9" t="s">
        <v>278</v>
      </c>
      <c r="N123" s="102"/>
      <c r="O123" s="131"/>
      <c r="P123" s="153"/>
      <c r="Q123" s="107"/>
      <c r="R123" s="102"/>
      <c r="S123" s="102"/>
    </row>
    <row r="124" spans="1:19" s="108" customFormat="1" ht="123" customHeight="1" x14ac:dyDescent="0.25">
      <c r="A124" s="2">
        <f>IF(I124="","",COUNTA($I$17:I124))</f>
        <v>93</v>
      </c>
      <c r="B124" s="2" t="str">
        <f t="shared" si="5"/>
        <v>93.BV17</v>
      </c>
      <c r="C124" s="2" t="str">
        <f t="shared" si="6"/>
        <v>93.BV17</v>
      </c>
      <c r="D124" s="11"/>
      <c r="E124" s="9" t="s">
        <v>279</v>
      </c>
      <c r="F124" s="9"/>
      <c r="G124" s="5" t="s">
        <v>31</v>
      </c>
      <c r="H124" s="5" t="s">
        <v>280</v>
      </c>
      <c r="I124" s="6">
        <v>10</v>
      </c>
      <c r="J124" s="6"/>
      <c r="K124" s="6">
        <f t="shared" si="7"/>
        <v>0</v>
      </c>
      <c r="L124" s="8">
        <f t="shared" si="8"/>
        <v>0</v>
      </c>
      <c r="M124" s="9" t="s">
        <v>281</v>
      </c>
      <c r="N124" s="102"/>
      <c r="O124" s="102"/>
      <c r="P124" s="107"/>
      <c r="Q124" s="123"/>
      <c r="R124" s="139"/>
      <c r="S124" s="140"/>
    </row>
    <row r="125" spans="1:19" s="154" customFormat="1" ht="123" customHeight="1" x14ac:dyDescent="0.25">
      <c r="A125" s="2">
        <f>IF(I125="","",COUNTA($I$17:I125))</f>
        <v>94</v>
      </c>
      <c r="B125" s="2" t="str">
        <f t="shared" si="5"/>
        <v>94.BV17</v>
      </c>
      <c r="C125" s="2" t="str">
        <f t="shared" si="6"/>
        <v>94.BV17</v>
      </c>
      <c r="D125" s="11"/>
      <c r="E125" s="9" t="s">
        <v>282</v>
      </c>
      <c r="F125" s="9"/>
      <c r="G125" s="5" t="s">
        <v>31</v>
      </c>
      <c r="H125" s="5" t="s">
        <v>205</v>
      </c>
      <c r="I125" s="6">
        <v>10</v>
      </c>
      <c r="J125" s="6"/>
      <c r="K125" s="6">
        <f t="shared" si="7"/>
        <v>0</v>
      </c>
      <c r="L125" s="8">
        <f t="shared" si="8"/>
        <v>0</v>
      </c>
      <c r="M125" s="9" t="s">
        <v>1469</v>
      </c>
      <c r="N125" s="144"/>
      <c r="O125" s="144"/>
      <c r="P125" s="102"/>
      <c r="Q125" s="144"/>
      <c r="R125" s="102"/>
      <c r="S125" s="102"/>
    </row>
    <row r="126" spans="1:19" s="108" customFormat="1" ht="123" customHeight="1" x14ac:dyDescent="0.25">
      <c r="A126" s="2">
        <f>IF(I126="","",COUNTA($I$17:I126))</f>
        <v>95</v>
      </c>
      <c r="B126" s="2" t="str">
        <f t="shared" si="5"/>
        <v>95.BV17</v>
      </c>
      <c r="C126" s="2" t="str">
        <f t="shared" si="6"/>
        <v>95.BV17</v>
      </c>
      <c r="D126" s="11"/>
      <c r="E126" s="9" t="s">
        <v>283</v>
      </c>
      <c r="F126" s="9"/>
      <c r="G126" s="5" t="s">
        <v>31</v>
      </c>
      <c r="H126" s="5" t="s">
        <v>205</v>
      </c>
      <c r="I126" s="6">
        <v>10</v>
      </c>
      <c r="J126" s="6"/>
      <c r="K126" s="6">
        <f t="shared" si="7"/>
        <v>0</v>
      </c>
      <c r="L126" s="8">
        <f t="shared" si="8"/>
        <v>0</v>
      </c>
      <c r="M126" s="9" t="s">
        <v>1470</v>
      </c>
      <c r="N126" s="102"/>
      <c r="O126" s="102"/>
      <c r="P126" s="107"/>
      <c r="Q126" s="107"/>
      <c r="R126" s="102"/>
      <c r="S126" s="102"/>
    </row>
    <row r="127" spans="1:19" s="154" customFormat="1" ht="123" customHeight="1" x14ac:dyDescent="0.25">
      <c r="A127" s="2">
        <f>IF(I127="","",COUNTA($I$17:I127))</f>
        <v>96</v>
      </c>
      <c r="B127" s="2" t="str">
        <f t="shared" si="5"/>
        <v>96.BV17</v>
      </c>
      <c r="C127" s="2" t="str">
        <f t="shared" si="6"/>
        <v>96.BV17</v>
      </c>
      <c r="D127" s="11"/>
      <c r="E127" s="9" t="s">
        <v>284</v>
      </c>
      <c r="F127" s="9"/>
      <c r="G127" s="5" t="s">
        <v>31</v>
      </c>
      <c r="H127" s="5" t="s">
        <v>285</v>
      </c>
      <c r="I127" s="6">
        <v>10</v>
      </c>
      <c r="J127" s="6"/>
      <c r="K127" s="6">
        <f t="shared" si="7"/>
        <v>0</v>
      </c>
      <c r="L127" s="8">
        <f t="shared" si="8"/>
        <v>0</v>
      </c>
      <c r="M127" s="9" t="s">
        <v>286</v>
      </c>
      <c r="N127" s="144"/>
      <c r="O127" s="144"/>
      <c r="P127" s="144"/>
      <c r="Q127" s="144"/>
      <c r="R127" s="102"/>
      <c r="S127" s="102"/>
    </row>
    <row r="128" spans="1:19" s="108" customFormat="1" ht="123" customHeight="1" x14ac:dyDescent="0.25">
      <c r="A128" s="2">
        <f>IF(I128="","",COUNTA($I$17:I128))</f>
        <v>97</v>
      </c>
      <c r="B128" s="2" t="str">
        <f t="shared" si="5"/>
        <v>97.BV17</v>
      </c>
      <c r="C128" s="2" t="str">
        <f t="shared" si="6"/>
        <v>97.BV17</v>
      </c>
      <c r="D128" s="11"/>
      <c r="E128" s="9" t="s">
        <v>287</v>
      </c>
      <c r="F128" s="12"/>
      <c r="G128" s="5" t="s">
        <v>31</v>
      </c>
      <c r="H128" s="5" t="s">
        <v>205</v>
      </c>
      <c r="I128" s="6">
        <v>50</v>
      </c>
      <c r="J128" s="6"/>
      <c r="K128" s="6">
        <f t="shared" si="7"/>
        <v>0</v>
      </c>
      <c r="L128" s="8">
        <f t="shared" si="8"/>
        <v>0</v>
      </c>
      <c r="M128" s="9" t="s">
        <v>288</v>
      </c>
      <c r="N128" s="102"/>
      <c r="O128" s="102"/>
      <c r="P128" s="107"/>
      <c r="Q128" s="107"/>
      <c r="R128" s="102"/>
      <c r="S128" s="102"/>
    </row>
    <row r="129" spans="1:19" s="112" customFormat="1" ht="123" customHeight="1" x14ac:dyDescent="0.25">
      <c r="A129" s="2">
        <f>IF(I129="","",COUNTA($I$17:I129))</f>
        <v>98</v>
      </c>
      <c r="B129" s="2" t="str">
        <f t="shared" si="5"/>
        <v>98.BV17</v>
      </c>
      <c r="C129" s="2" t="str">
        <f t="shared" si="6"/>
        <v>98.BV17</v>
      </c>
      <c r="D129" s="11"/>
      <c r="E129" s="9" t="s">
        <v>289</v>
      </c>
      <c r="F129" s="9"/>
      <c r="G129" s="5" t="s">
        <v>31</v>
      </c>
      <c r="H129" s="5" t="s">
        <v>285</v>
      </c>
      <c r="I129" s="6">
        <v>10</v>
      </c>
      <c r="J129" s="6"/>
      <c r="K129" s="6">
        <f t="shared" si="7"/>
        <v>0</v>
      </c>
      <c r="L129" s="8">
        <f t="shared" si="8"/>
        <v>0</v>
      </c>
      <c r="M129" s="9" t="s">
        <v>290</v>
      </c>
      <c r="N129" s="102"/>
      <c r="O129" s="102"/>
      <c r="P129" s="107"/>
      <c r="Q129" s="107"/>
      <c r="R129" s="102"/>
      <c r="S129" s="102"/>
    </row>
    <row r="130" spans="1:19" s="154" customFormat="1" ht="123" customHeight="1" x14ac:dyDescent="0.25">
      <c r="A130" s="2">
        <f>IF(I130="","",COUNTA($I$17:I130))</f>
        <v>99</v>
      </c>
      <c r="B130" s="2" t="str">
        <f t="shared" si="5"/>
        <v>99.BV17</v>
      </c>
      <c r="C130" s="2" t="str">
        <f t="shared" si="6"/>
        <v>99.BV17</v>
      </c>
      <c r="D130" s="11"/>
      <c r="E130" s="9" t="s">
        <v>291</v>
      </c>
      <c r="F130" s="143"/>
      <c r="G130" s="5" t="s">
        <v>31</v>
      </c>
      <c r="H130" s="5" t="s">
        <v>254</v>
      </c>
      <c r="I130" s="6">
        <v>60</v>
      </c>
      <c r="J130" s="6"/>
      <c r="K130" s="6">
        <f t="shared" si="7"/>
        <v>0</v>
      </c>
      <c r="L130" s="8">
        <f t="shared" si="8"/>
        <v>0</v>
      </c>
      <c r="M130" s="9" t="s">
        <v>292</v>
      </c>
      <c r="N130" s="144"/>
      <c r="O130" s="144"/>
      <c r="P130" s="144"/>
      <c r="Q130" s="144"/>
      <c r="R130" s="102"/>
      <c r="S130" s="102"/>
    </row>
    <row r="131" spans="1:19" s="112" customFormat="1" ht="15" customHeight="1" x14ac:dyDescent="0.25">
      <c r="A131" s="2" t="str">
        <f>IF(I131="","",COUNTA($I$17:I131))</f>
        <v/>
      </c>
      <c r="B131" s="2" t="str">
        <f t="shared" si="5"/>
        <v/>
      </c>
      <c r="C131" s="2" t="str">
        <f t="shared" si="6"/>
        <v/>
      </c>
      <c r="D131" s="3"/>
      <c r="E131" s="12" t="s">
        <v>293</v>
      </c>
      <c r="F131" s="143"/>
      <c r="G131" s="5"/>
      <c r="H131" s="5"/>
      <c r="I131" s="6"/>
      <c r="J131" s="6"/>
      <c r="K131" s="6" t="str">
        <f t="shared" si="7"/>
        <v/>
      </c>
      <c r="L131" s="8" t="str">
        <f t="shared" si="8"/>
        <v/>
      </c>
      <c r="M131" s="9"/>
      <c r="N131" s="102"/>
      <c r="O131" s="102"/>
      <c r="P131" s="107"/>
      <c r="Q131" s="107"/>
      <c r="R131" s="102"/>
      <c r="S131" s="102"/>
    </row>
    <row r="132" spans="1:19" s="112" customFormat="1" ht="123" customHeight="1" x14ac:dyDescent="0.25">
      <c r="A132" s="2">
        <f>IF(I132="","",COUNTA($I$17:I132))</f>
        <v>100</v>
      </c>
      <c r="B132" s="2" t="str">
        <f t="shared" si="5"/>
        <v>100.BV17</v>
      </c>
      <c r="C132" s="2" t="str">
        <f t="shared" si="6"/>
        <v>100.BV17</v>
      </c>
      <c r="D132" s="3"/>
      <c r="E132" s="9" t="s">
        <v>294</v>
      </c>
      <c r="F132" s="9"/>
      <c r="G132" s="5" t="s">
        <v>41</v>
      </c>
      <c r="H132" s="5" t="s">
        <v>295</v>
      </c>
      <c r="I132" s="6">
        <v>2</v>
      </c>
      <c r="J132" s="6"/>
      <c r="K132" s="6">
        <f t="shared" si="7"/>
        <v>0</v>
      </c>
      <c r="L132" s="8">
        <f t="shared" si="8"/>
        <v>0</v>
      </c>
      <c r="M132" s="9" t="s">
        <v>296</v>
      </c>
      <c r="N132" s="129"/>
      <c r="O132" s="129"/>
      <c r="P132" s="155"/>
      <c r="Q132" s="130"/>
      <c r="R132" s="129"/>
      <c r="S132" s="129"/>
    </row>
    <row r="133" spans="1:19" s="112" customFormat="1" ht="123" customHeight="1" x14ac:dyDescent="0.25">
      <c r="A133" s="2">
        <f>IF(I133="","",COUNTA($I$17:I133))</f>
        <v>101</v>
      </c>
      <c r="B133" s="2" t="str">
        <f t="shared" si="5"/>
        <v>101.BV17</v>
      </c>
      <c r="C133" s="2" t="str">
        <f t="shared" si="6"/>
        <v>101.BV17</v>
      </c>
      <c r="D133" s="5"/>
      <c r="E133" s="143" t="s">
        <v>297</v>
      </c>
      <c r="F133" s="4"/>
      <c r="G133" s="35" t="s">
        <v>41</v>
      </c>
      <c r="H133" s="5" t="s">
        <v>295</v>
      </c>
      <c r="I133" s="18">
        <v>10</v>
      </c>
      <c r="J133" s="18"/>
      <c r="K133" s="6">
        <f t="shared" si="7"/>
        <v>0</v>
      </c>
      <c r="L133" s="6"/>
      <c r="M133" s="9" t="s">
        <v>298</v>
      </c>
      <c r="N133" s="140"/>
      <c r="O133" s="140"/>
      <c r="P133" s="155"/>
      <c r="Q133" s="130"/>
      <c r="R133" s="129"/>
      <c r="S133" s="129"/>
    </row>
    <row r="134" spans="1:19" s="112" customFormat="1" ht="123" customHeight="1" x14ac:dyDescent="0.25">
      <c r="A134" s="2">
        <f>IF(I134="","",COUNTA($I$17:I134))</f>
        <v>102</v>
      </c>
      <c r="B134" s="2" t="str">
        <f t="shared" si="5"/>
        <v>102.BV17</v>
      </c>
      <c r="C134" s="2" t="str">
        <f t="shared" si="6"/>
        <v>102.BV17</v>
      </c>
      <c r="D134" s="5"/>
      <c r="E134" s="143" t="s">
        <v>299</v>
      </c>
      <c r="F134" s="9"/>
      <c r="G134" s="35" t="s">
        <v>41</v>
      </c>
      <c r="H134" s="5" t="s">
        <v>300</v>
      </c>
      <c r="I134" s="18">
        <v>2</v>
      </c>
      <c r="J134" s="18"/>
      <c r="K134" s="6">
        <f t="shared" si="7"/>
        <v>0</v>
      </c>
      <c r="L134" s="8">
        <f t="shared" si="8"/>
        <v>0</v>
      </c>
      <c r="M134" s="9" t="s">
        <v>301</v>
      </c>
      <c r="N134" s="134"/>
      <c r="O134" s="134"/>
      <c r="P134" s="135"/>
      <c r="Q134" s="107"/>
      <c r="R134" s="156"/>
      <c r="S134" s="110"/>
    </row>
    <row r="135" spans="1:19" s="112" customFormat="1" ht="123" customHeight="1" x14ac:dyDescent="0.25">
      <c r="A135" s="2">
        <f>IF(I135="","",COUNTA($I$17:I135))</f>
        <v>103</v>
      </c>
      <c r="B135" s="2" t="str">
        <f t="shared" si="5"/>
        <v>103.BV17</v>
      </c>
      <c r="C135" s="2" t="str">
        <f t="shared" si="6"/>
        <v>103.BV17</v>
      </c>
      <c r="D135" s="5"/>
      <c r="E135" s="9" t="s">
        <v>302</v>
      </c>
      <c r="F135" s="143"/>
      <c r="G135" s="5" t="s">
        <v>31</v>
      </c>
      <c r="H135" s="5" t="s">
        <v>303</v>
      </c>
      <c r="I135" s="6">
        <v>100</v>
      </c>
      <c r="J135" s="6"/>
      <c r="K135" s="6">
        <f t="shared" si="7"/>
        <v>0</v>
      </c>
      <c r="L135" s="8">
        <f t="shared" si="8"/>
        <v>0</v>
      </c>
      <c r="M135" s="9" t="s">
        <v>304</v>
      </c>
      <c r="N135" s="140"/>
      <c r="O135" s="140"/>
      <c r="P135" s="155"/>
      <c r="Q135" s="130"/>
      <c r="R135" s="129"/>
      <c r="S135" s="129"/>
    </row>
    <row r="136" spans="1:19" s="108" customFormat="1" ht="15" customHeight="1" x14ac:dyDescent="0.25">
      <c r="A136" s="2" t="str">
        <f>IF(I136="","",COUNTA($I$17:I136))</f>
        <v/>
      </c>
      <c r="B136" s="2" t="str">
        <f t="shared" si="5"/>
        <v/>
      </c>
      <c r="C136" s="2" t="str">
        <f t="shared" si="6"/>
        <v/>
      </c>
      <c r="D136" s="3"/>
      <c r="E136" s="4" t="s">
        <v>13</v>
      </c>
      <c r="F136" s="143"/>
      <c r="G136" s="5"/>
      <c r="H136" s="5"/>
      <c r="I136" s="6"/>
      <c r="J136" s="6"/>
      <c r="K136" s="6" t="str">
        <f t="shared" si="7"/>
        <v/>
      </c>
      <c r="L136" s="8" t="str">
        <f t="shared" si="8"/>
        <v/>
      </c>
      <c r="M136" s="9"/>
      <c r="N136" s="113"/>
      <c r="O136" s="113"/>
      <c r="P136" s="113"/>
      <c r="Q136" s="113"/>
      <c r="R136" s="144"/>
      <c r="S136" s="113"/>
    </row>
    <row r="137" spans="1:19" s="162" customFormat="1" ht="123" customHeight="1" x14ac:dyDescent="0.25">
      <c r="A137" s="2">
        <f>IF(I137="","",COUNTA($I$17:I137))</f>
        <v>104</v>
      </c>
      <c r="B137" s="2" t="str">
        <f t="shared" si="5"/>
        <v>104.BV17</v>
      </c>
      <c r="C137" s="2" t="str">
        <f t="shared" si="6"/>
        <v>104.BV17</v>
      </c>
      <c r="D137" s="5"/>
      <c r="E137" s="9" t="s">
        <v>305</v>
      </c>
      <c r="F137" s="9"/>
      <c r="G137" s="5" t="s">
        <v>31</v>
      </c>
      <c r="H137" s="5" t="s">
        <v>205</v>
      </c>
      <c r="I137" s="6">
        <v>800</v>
      </c>
      <c r="J137" s="6"/>
      <c r="K137" s="6">
        <f t="shared" si="7"/>
        <v>0</v>
      </c>
      <c r="L137" s="8">
        <f t="shared" si="8"/>
        <v>0</v>
      </c>
      <c r="M137" s="9" t="s">
        <v>306</v>
      </c>
      <c r="N137" s="157"/>
      <c r="O137" s="157"/>
      <c r="P137" s="158"/>
      <c r="Q137" s="159"/>
      <c r="R137" s="160"/>
      <c r="S137" s="161"/>
    </row>
    <row r="138" spans="1:19" s="108" customFormat="1" ht="123" customHeight="1" x14ac:dyDescent="0.25">
      <c r="A138" s="2">
        <f>IF(I138="","",COUNTA($I$17:I138))</f>
        <v>105</v>
      </c>
      <c r="B138" s="2" t="str">
        <f t="shared" si="5"/>
        <v>105.BV17</v>
      </c>
      <c r="C138" s="2" t="str">
        <f t="shared" si="6"/>
        <v>105.BV17</v>
      </c>
      <c r="D138" s="5"/>
      <c r="E138" s="143" t="s">
        <v>307</v>
      </c>
      <c r="F138" s="9"/>
      <c r="G138" s="35" t="s">
        <v>31</v>
      </c>
      <c r="H138" s="5" t="s">
        <v>199</v>
      </c>
      <c r="I138" s="18">
        <v>5</v>
      </c>
      <c r="J138" s="18"/>
      <c r="K138" s="6">
        <f t="shared" si="7"/>
        <v>0</v>
      </c>
      <c r="L138" s="8">
        <f t="shared" si="8"/>
        <v>0</v>
      </c>
      <c r="M138" s="9" t="s">
        <v>308</v>
      </c>
      <c r="N138" s="144"/>
      <c r="O138" s="144"/>
      <c r="P138" s="135"/>
      <c r="Q138" s="125"/>
      <c r="R138" s="163"/>
      <c r="S138" s="164"/>
    </row>
    <row r="139" spans="1:19" s="112" customFormat="1" ht="123" customHeight="1" x14ac:dyDescent="0.25">
      <c r="A139" s="2">
        <f>IF(I139="","",COUNTA($I$17:I139))</f>
        <v>106</v>
      </c>
      <c r="B139" s="2" t="str">
        <f t="shared" si="5"/>
        <v>106.BV17</v>
      </c>
      <c r="C139" s="2" t="str">
        <f t="shared" si="6"/>
        <v>106.BV17</v>
      </c>
      <c r="D139" s="5"/>
      <c r="E139" s="143" t="s">
        <v>309</v>
      </c>
      <c r="F139" s="9"/>
      <c r="G139" s="35" t="s">
        <v>41</v>
      </c>
      <c r="H139" s="5" t="s">
        <v>310</v>
      </c>
      <c r="I139" s="18">
        <v>50</v>
      </c>
      <c r="J139" s="18"/>
      <c r="K139" s="6">
        <f t="shared" si="7"/>
        <v>0</v>
      </c>
      <c r="L139" s="8">
        <f t="shared" si="8"/>
        <v>0</v>
      </c>
      <c r="M139" s="9" t="s">
        <v>311</v>
      </c>
      <c r="N139" s="129"/>
      <c r="O139" s="129"/>
      <c r="P139" s="155"/>
      <c r="Q139" s="130"/>
      <c r="R139" s="129"/>
      <c r="S139" s="129"/>
    </row>
    <row r="140" spans="1:19" s="112" customFormat="1" ht="123" customHeight="1" x14ac:dyDescent="0.25">
      <c r="A140" s="2">
        <f>IF(I140="","",COUNTA($I$17:I140))</f>
        <v>107</v>
      </c>
      <c r="B140" s="2" t="str">
        <f t="shared" si="5"/>
        <v>107.BV17</v>
      </c>
      <c r="C140" s="2" t="str">
        <f t="shared" si="6"/>
        <v>107.BV17</v>
      </c>
      <c r="D140" s="5"/>
      <c r="E140" s="9" t="s">
        <v>312</v>
      </c>
      <c r="F140" s="9"/>
      <c r="G140" s="35" t="s">
        <v>31</v>
      </c>
      <c r="H140" s="5" t="s">
        <v>313</v>
      </c>
      <c r="I140" s="18">
        <v>5</v>
      </c>
      <c r="J140" s="18"/>
      <c r="K140" s="6">
        <f t="shared" si="7"/>
        <v>0</v>
      </c>
      <c r="L140" s="8">
        <f t="shared" si="8"/>
        <v>0</v>
      </c>
      <c r="M140" s="16" t="s">
        <v>314</v>
      </c>
      <c r="N140" s="129"/>
      <c r="O140" s="129"/>
      <c r="P140" s="155"/>
      <c r="Q140" s="130"/>
      <c r="R140" s="129"/>
      <c r="S140" s="129"/>
    </row>
    <row r="141" spans="1:19" s="112" customFormat="1" ht="123" customHeight="1" x14ac:dyDescent="0.25">
      <c r="A141" s="2">
        <f>IF(I141="","",COUNTA($I$17:I141))</f>
        <v>108</v>
      </c>
      <c r="B141" s="2" t="str">
        <f t="shared" si="5"/>
        <v>108.BV17</v>
      </c>
      <c r="C141" s="2" t="str">
        <f t="shared" si="6"/>
        <v>108.BV17</v>
      </c>
      <c r="D141" s="5"/>
      <c r="E141" s="9" t="s">
        <v>315</v>
      </c>
      <c r="F141" s="9"/>
      <c r="G141" s="35" t="s">
        <v>31</v>
      </c>
      <c r="H141" s="5" t="s">
        <v>316</v>
      </c>
      <c r="I141" s="18">
        <v>5</v>
      </c>
      <c r="J141" s="18"/>
      <c r="K141" s="6">
        <f t="shared" si="7"/>
        <v>0</v>
      </c>
      <c r="L141" s="8">
        <f t="shared" si="8"/>
        <v>0</v>
      </c>
      <c r="M141" s="16" t="s">
        <v>317</v>
      </c>
      <c r="N141" s="129"/>
      <c r="O141" s="129"/>
      <c r="P141" s="155"/>
      <c r="Q141" s="130"/>
      <c r="R141" s="129"/>
      <c r="S141" s="129"/>
    </row>
    <row r="142" spans="1:19" s="112" customFormat="1" ht="123" customHeight="1" x14ac:dyDescent="0.25">
      <c r="A142" s="2">
        <f>IF(I142="","",COUNTA($I$17:I142))</f>
        <v>109</v>
      </c>
      <c r="B142" s="2" t="str">
        <f t="shared" si="5"/>
        <v>109.BV17</v>
      </c>
      <c r="C142" s="2" t="str">
        <f t="shared" si="6"/>
        <v>109.BV17</v>
      </c>
      <c r="D142" s="5"/>
      <c r="E142" s="9" t="s">
        <v>318</v>
      </c>
      <c r="F142" s="9"/>
      <c r="G142" s="35" t="s">
        <v>31</v>
      </c>
      <c r="H142" s="5" t="s">
        <v>316</v>
      </c>
      <c r="I142" s="18">
        <v>5</v>
      </c>
      <c r="J142" s="18"/>
      <c r="K142" s="6">
        <f t="shared" si="7"/>
        <v>0</v>
      </c>
      <c r="L142" s="8">
        <f t="shared" si="8"/>
        <v>0</v>
      </c>
      <c r="M142" s="9" t="s">
        <v>319</v>
      </c>
      <c r="N142" s="102"/>
      <c r="O142" s="102"/>
      <c r="P142" s="130"/>
      <c r="Q142" s="107"/>
      <c r="R142" s="139"/>
      <c r="S142" s="110"/>
    </row>
    <row r="143" spans="1:19" s="112" customFormat="1" ht="123" customHeight="1" x14ac:dyDescent="0.25">
      <c r="A143" s="2">
        <f>IF(I143="","",COUNTA($I$17:I143))</f>
        <v>110</v>
      </c>
      <c r="B143" s="2" t="str">
        <f t="shared" si="5"/>
        <v>110.BV17</v>
      </c>
      <c r="C143" s="2" t="str">
        <f t="shared" si="6"/>
        <v>110.BV17</v>
      </c>
      <c r="D143" s="11"/>
      <c r="E143" s="9" t="s">
        <v>320</v>
      </c>
      <c r="F143" s="9"/>
      <c r="G143" s="5" t="s">
        <v>31</v>
      </c>
      <c r="H143" s="5" t="s">
        <v>205</v>
      </c>
      <c r="I143" s="6">
        <v>1000</v>
      </c>
      <c r="J143" s="6"/>
      <c r="K143" s="6">
        <f t="shared" si="7"/>
        <v>0</v>
      </c>
      <c r="L143" s="8">
        <f t="shared" si="8"/>
        <v>0</v>
      </c>
      <c r="M143" s="9" t="s">
        <v>321</v>
      </c>
      <c r="N143" s="129"/>
      <c r="O143" s="129"/>
      <c r="P143" s="155"/>
      <c r="Q143" s="130"/>
      <c r="R143" s="129"/>
      <c r="S143" s="129"/>
    </row>
    <row r="144" spans="1:19" s="112" customFormat="1" ht="123" customHeight="1" x14ac:dyDescent="0.25">
      <c r="A144" s="2">
        <f>IF(I144="","",COUNTA($I$17:I144))</f>
        <v>111</v>
      </c>
      <c r="B144" s="2" t="str">
        <f t="shared" si="5"/>
        <v>111.BV17</v>
      </c>
      <c r="C144" s="2" t="str">
        <f t="shared" si="6"/>
        <v>111.BV17</v>
      </c>
      <c r="D144" s="11"/>
      <c r="E144" s="9" t="s">
        <v>322</v>
      </c>
      <c r="F144" s="10"/>
      <c r="G144" s="5" t="s">
        <v>31</v>
      </c>
      <c r="H144" s="5" t="s">
        <v>205</v>
      </c>
      <c r="I144" s="6">
        <v>50</v>
      </c>
      <c r="J144" s="6"/>
      <c r="K144" s="6">
        <f t="shared" si="7"/>
        <v>0</v>
      </c>
      <c r="L144" s="8">
        <f t="shared" si="8"/>
        <v>0</v>
      </c>
      <c r="M144" s="9" t="s">
        <v>323</v>
      </c>
      <c r="N144" s="102"/>
      <c r="O144" s="102"/>
      <c r="P144" s="130"/>
      <c r="Q144" s="107"/>
      <c r="R144" s="139"/>
      <c r="S144" s="110"/>
    </row>
    <row r="145" spans="1:19" s="112" customFormat="1" ht="123" customHeight="1" x14ac:dyDescent="0.25">
      <c r="A145" s="2">
        <f>IF(I145="","",COUNTA($I$17:I145))</f>
        <v>112</v>
      </c>
      <c r="B145" s="2" t="str">
        <f t="shared" si="5"/>
        <v>112.BV17</v>
      </c>
      <c r="C145" s="2" t="str">
        <f t="shared" si="6"/>
        <v>112.BV17</v>
      </c>
      <c r="D145" s="11"/>
      <c r="E145" s="9" t="s">
        <v>324</v>
      </c>
      <c r="F145" s="14"/>
      <c r="G145" s="5" t="s">
        <v>41</v>
      </c>
      <c r="H145" s="5" t="s">
        <v>325</v>
      </c>
      <c r="I145" s="6">
        <v>2700</v>
      </c>
      <c r="J145" s="6"/>
      <c r="K145" s="6">
        <f t="shared" si="7"/>
        <v>0</v>
      </c>
      <c r="L145" s="8">
        <f t="shared" si="8"/>
        <v>0</v>
      </c>
      <c r="M145" s="9" t="s">
        <v>326</v>
      </c>
      <c r="N145" s="129"/>
      <c r="O145" s="129"/>
      <c r="P145" s="155"/>
      <c r="Q145" s="130"/>
      <c r="R145" s="129"/>
      <c r="S145" s="129"/>
    </row>
    <row r="146" spans="1:19" s="112" customFormat="1" ht="123" customHeight="1" x14ac:dyDescent="0.25">
      <c r="A146" s="2">
        <f>IF(I146="","",COUNTA($I$17:I146))</f>
        <v>113</v>
      </c>
      <c r="B146" s="2" t="str">
        <f t="shared" ref="B146:B209" si="9">IF(A146="","",CONCATENATE(A146,".BV17"))</f>
        <v>113.BV17</v>
      </c>
      <c r="C146" s="2" t="str">
        <f t="shared" ref="C146:C188" si="10">B146</f>
        <v>113.BV17</v>
      </c>
      <c r="D146" s="11"/>
      <c r="E146" s="9" t="s">
        <v>327</v>
      </c>
      <c r="F146" s="9"/>
      <c r="G146" s="5" t="s">
        <v>31</v>
      </c>
      <c r="H146" s="5" t="s">
        <v>328</v>
      </c>
      <c r="I146" s="6">
        <v>500</v>
      </c>
      <c r="J146" s="6"/>
      <c r="K146" s="6">
        <f t="shared" si="7"/>
        <v>0</v>
      </c>
      <c r="L146" s="8">
        <f t="shared" si="8"/>
        <v>0</v>
      </c>
      <c r="M146" s="9" t="s">
        <v>329</v>
      </c>
      <c r="N146" s="102"/>
      <c r="O146" s="102"/>
      <c r="P146" s="130"/>
      <c r="Q146" s="107"/>
      <c r="R146" s="139"/>
      <c r="S146" s="110"/>
    </row>
    <row r="147" spans="1:19" s="108" customFormat="1" ht="15" customHeight="1" x14ac:dyDescent="0.25">
      <c r="A147" s="2" t="str">
        <f>IF(I147="","",COUNTA($I$17:I147))</f>
        <v/>
      </c>
      <c r="B147" s="2" t="str">
        <f t="shared" si="9"/>
        <v/>
      </c>
      <c r="C147" s="2" t="str">
        <f t="shared" si="10"/>
        <v/>
      </c>
      <c r="D147" s="17"/>
      <c r="E147" s="10" t="s">
        <v>14</v>
      </c>
      <c r="F147" s="4"/>
      <c r="G147" s="5"/>
      <c r="H147" s="16"/>
      <c r="I147" s="18"/>
      <c r="J147" s="18"/>
      <c r="K147" s="6" t="str">
        <f t="shared" si="7"/>
        <v/>
      </c>
      <c r="L147" s="8" t="str">
        <f t="shared" si="8"/>
        <v/>
      </c>
      <c r="M147" s="16"/>
      <c r="N147" s="129"/>
      <c r="O147" s="129"/>
      <c r="P147" s="155"/>
      <c r="Q147" s="130"/>
      <c r="R147" s="129"/>
      <c r="S147" s="129"/>
    </row>
    <row r="148" spans="1:19" s="108" customFormat="1" ht="123" customHeight="1" x14ac:dyDescent="0.25">
      <c r="A148" s="2">
        <f>IF(I148="","",COUNTA($I$17:I148))</f>
        <v>114</v>
      </c>
      <c r="B148" s="2" t="str">
        <f t="shared" si="9"/>
        <v>114.BV17</v>
      </c>
      <c r="C148" s="2" t="str">
        <f t="shared" si="10"/>
        <v>114.BV17</v>
      </c>
      <c r="D148" s="5"/>
      <c r="E148" s="14" t="s">
        <v>330</v>
      </c>
      <c r="F148" s="12"/>
      <c r="G148" s="5" t="s">
        <v>31</v>
      </c>
      <c r="H148" s="5" t="s">
        <v>331</v>
      </c>
      <c r="I148" s="18">
        <v>70</v>
      </c>
      <c r="J148" s="18"/>
      <c r="K148" s="6">
        <f t="shared" si="7"/>
        <v>0</v>
      </c>
      <c r="L148" s="8">
        <f t="shared" si="8"/>
        <v>0</v>
      </c>
      <c r="M148" s="13" t="s">
        <v>332</v>
      </c>
      <c r="N148" s="102"/>
      <c r="O148" s="102"/>
      <c r="P148" s="130"/>
      <c r="Q148" s="107"/>
      <c r="R148" s="139"/>
      <c r="S148" s="110"/>
    </row>
    <row r="149" spans="1:19" s="108" customFormat="1" ht="123" customHeight="1" x14ac:dyDescent="0.25">
      <c r="A149" s="2">
        <f>IF(I149="","",COUNTA($I$17:I149))</f>
        <v>115</v>
      </c>
      <c r="B149" s="2" t="str">
        <f t="shared" si="9"/>
        <v>115.BV17</v>
      </c>
      <c r="C149" s="2" t="str">
        <f t="shared" si="10"/>
        <v>115.BV17</v>
      </c>
      <c r="D149" s="5"/>
      <c r="E149" s="9" t="s">
        <v>333</v>
      </c>
      <c r="F149" s="12"/>
      <c r="G149" s="5" t="s">
        <v>41</v>
      </c>
      <c r="H149" s="5" t="s">
        <v>325</v>
      </c>
      <c r="I149" s="18">
        <v>20</v>
      </c>
      <c r="J149" s="18"/>
      <c r="K149" s="6">
        <f t="shared" si="7"/>
        <v>0</v>
      </c>
      <c r="L149" s="8">
        <f t="shared" si="8"/>
        <v>0</v>
      </c>
      <c r="M149" s="14" t="s">
        <v>334</v>
      </c>
      <c r="N149" s="102"/>
      <c r="O149" s="102"/>
      <c r="P149" s="107"/>
      <c r="Q149" s="107"/>
      <c r="R149" s="165"/>
      <c r="S149" s="166"/>
    </row>
    <row r="150" spans="1:19" s="154" customFormat="1" ht="22.5" customHeight="1" x14ac:dyDescent="0.25">
      <c r="A150" s="2" t="str">
        <f>IF(I150="","",COUNTA($I$17:I150))</f>
        <v/>
      </c>
      <c r="B150" s="2" t="str">
        <f t="shared" si="9"/>
        <v/>
      </c>
      <c r="C150" s="2" t="str">
        <f t="shared" si="10"/>
        <v/>
      </c>
      <c r="D150" s="3"/>
      <c r="E150" s="4" t="s">
        <v>335</v>
      </c>
      <c r="F150" s="9"/>
      <c r="G150" s="5"/>
      <c r="H150" s="5"/>
      <c r="I150" s="6"/>
      <c r="J150" s="6"/>
      <c r="K150" s="6" t="str">
        <f t="shared" ref="K150:K216" si="11">IF(I150="","",J150*I150)</f>
        <v/>
      </c>
      <c r="L150" s="8" t="str">
        <f t="shared" si="8"/>
        <v/>
      </c>
      <c r="M150" s="9"/>
      <c r="N150" s="102"/>
      <c r="O150" s="102"/>
      <c r="P150" s="102"/>
      <c r="Q150" s="144"/>
      <c r="R150" s="102"/>
      <c r="S150" s="167"/>
    </row>
    <row r="151" spans="1:19" s="154" customFormat="1" ht="15" customHeight="1" x14ac:dyDescent="0.25">
      <c r="A151" s="2" t="str">
        <f>IF(I151="","",COUNTA($I$17:I151))</f>
        <v/>
      </c>
      <c r="B151" s="2" t="str">
        <f t="shared" si="9"/>
        <v/>
      </c>
      <c r="C151" s="2" t="str">
        <f t="shared" si="10"/>
        <v/>
      </c>
      <c r="D151" s="3"/>
      <c r="E151" s="12" t="s">
        <v>336</v>
      </c>
      <c r="F151" s="9"/>
      <c r="G151" s="5"/>
      <c r="H151" s="5"/>
      <c r="I151" s="6"/>
      <c r="J151" s="6"/>
      <c r="K151" s="6" t="str">
        <f t="shared" si="11"/>
        <v/>
      </c>
      <c r="L151" s="8" t="str">
        <f t="shared" si="8"/>
        <v/>
      </c>
      <c r="M151" s="9"/>
      <c r="N151" s="102"/>
      <c r="O151" s="102"/>
      <c r="P151" s="102"/>
      <c r="Q151" s="144"/>
      <c r="R151" s="102"/>
      <c r="S151" s="165"/>
    </row>
    <row r="152" spans="1:19" s="109" customFormat="1" ht="15" customHeight="1" x14ac:dyDescent="0.25">
      <c r="A152" s="2" t="str">
        <f>IF(I152="","",COUNTA($I$17:I152))</f>
        <v/>
      </c>
      <c r="B152" s="2" t="str">
        <f t="shared" si="9"/>
        <v/>
      </c>
      <c r="C152" s="2" t="str">
        <f t="shared" si="10"/>
        <v/>
      </c>
      <c r="D152" s="3"/>
      <c r="E152" s="12" t="s">
        <v>337</v>
      </c>
      <c r="F152" s="9"/>
      <c r="G152" s="5"/>
      <c r="H152" s="5"/>
      <c r="I152" s="6"/>
      <c r="J152" s="6"/>
      <c r="K152" s="6" t="str">
        <f t="shared" si="11"/>
        <v/>
      </c>
      <c r="L152" s="8" t="str">
        <f t="shared" si="8"/>
        <v/>
      </c>
      <c r="M152" s="9"/>
      <c r="N152" s="102"/>
      <c r="O152" s="102"/>
      <c r="P152" s="107"/>
      <c r="Q152" s="107"/>
      <c r="R152" s="165"/>
      <c r="S152" s="166"/>
    </row>
    <row r="153" spans="1:19" s="109" customFormat="1" ht="123" customHeight="1" x14ac:dyDescent="0.25">
      <c r="A153" s="2">
        <f>IF(I153="","",COUNTA($I$17:I153))</f>
        <v>116</v>
      </c>
      <c r="B153" s="2" t="str">
        <f t="shared" si="9"/>
        <v>116.BV17</v>
      </c>
      <c r="C153" s="2" t="str">
        <f t="shared" si="10"/>
        <v>116.BV17</v>
      </c>
      <c r="D153" s="5"/>
      <c r="E153" s="9" t="s">
        <v>338</v>
      </c>
      <c r="F153" s="9"/>
      <c r="G153" s="5" t="s">
        <v>259</v>
      </c>
      <c r="H153" s="5" t="s">
        <v>339</v>
      </c>
      <c r="I153" s="6">
        <v>200</v>
      </c>
      <c r="J153" s="6"/>
      <c r="K153" s="6">
        <f t="shared" si="11"/>
        <v>0</v>
      </c>
      <c r="L153" s="8">
        <f t="shared" si="8"/>
        <v>0</v>
      </c>
      <c r="M153" s="59" t="s">
        <v>340</v>
      </c>
      <c r="N153" s="102"/>
      <c r="O153" s="102"/>
      <c r="P153" s="107"/>
      <c r="Q153" s="107"/>
      <c r="R153" s="165"/>
      <c r="S153" s="166"/>
    </row>
    <row r="154" spans="1:19" s="108" customFormat="1" ht="123" customHeight="1" x14ac:dyDescent="0.25">
      <c r="A154" s="2">
        <f>IF(I154="","",COUNTA($I$17:I154))</f>
        <v>117</v>
      </c>
      <c r="B154" s="2" t="str">
        <f t="shared" si="9"/>
        <v>117.BV17</v>
      </c>
      <c r="C154" s="2" t="str">
        <f t="shared" si="10"/>
        <v>117.BV17</v>
      </c>
      <c r="D154" s="11"/>
      <c r="E154" s="9" t="s">
        <v>341</v>
      </c>
      <c r="F154" s="9"/>
      <c r="G154" s="5" t="s">
        <v>60</v>
      </c>
      <c r="H154" s="5" t="s">
        <v>342</v>
      </c>
      <c r="I154" s="6">
        <v>4000</v>
      </c>
      <c r="J154" s="6"/>
      <c r="K154" s="6">
        <f t="shared" si="11"/>
        <v>0</v>
      </c>
      <c r="L154" s="8">
        <f t="shared" si="8"/>
        <v>0</v>
      </c>
      <c r="M154" s="9" t="s">
        <v>343</v>
      </c>
      <c r="N154" s="123"/>
      <c r="O154" s="123"/>
      <c r="P154" s="123"/>
      <c r="Q154" s="123"/>
      <c r="R154" s="138"/>
      <c r="S154" s="123"/>
    </row>
    <row r="155" spans="1:19" s="109" customFormat="1" ht="123" customHeight="1" x14ac:dyDescent="0.25">
      <c r="A155" s="2">
        <f>IF(I155="","",COUNTA($I$17:I155))</f>
        <v>118</v>
      </c>
      <c r="B155" s="2" t="str">
        <f t="shared" si="9"/>
        <v>118.BV17</v>
      </c>
      <c r="C155" s="2" t="str">
        <f t="shared" si="10"/>
        <v>118.BV17</v>
      </c>
      <c r="D155" s="11"/>
      <c r="E155" s="9" t="s">
        <v>344</v>
      </c>
      <c r="F155" s="9"/>
      <c r="G155" s="5" t="s">
        <v>60</v>
      </c>
      <c r="H155" s="5" t="s">
        <v>342</v>
      </c>
      <c r="I155" s="6">
        <v>250</v>
      </c>
      <c r="J155" s="6"/>
      <c r="K155" s="6">
        <f t="shared" si="11"/>
        <v>0</v>
      </c>
      <c r="L155" s="8">
        <f t="shared" si="8"/>
        <v>0</v>
      </c>
      <c r="M155" s="9" t="s">
        <v>345</v>
      </c>
      <c r="N155" s="129"/>
      <c r="O155" s="129"/>
      <c r="P155" s="155"/>
      <c r="Q155" s="130"/>
      <c r="R155" s="129"/>
      <c r="S155" s="129"/>
    </row>
    <row r="156" spans="1:19" s="108" customFormat="1" ht="123" customHeight="1" x14ac:dyDescent="0.25">
      <c r="A156" s="2">
        <f>IF(I156="","",COUNTA($I$17:I156))</f>
        <v>119</v>
      </c>
      <c r="B156" s="2" t="str">
        <f t="shared" si="9"/>
        <v>119.BV17</v>
      </c>
      <c r="C156" s="2" t="str">
        <f t="shared" si="10"/>
        <v>119.BV17</v>
      </c>
      <c r="D156" s="11"/>
      <c r="E156" s="9" t="s">
        <v>346</v>
      </c>
      <c r="F156" s="9"/>
      <c r="G156" s="5" t="s">
        <v>60</v>
      </c>
      <c r="H156" s="5" t="s">
        <v>61</v>
      </c>
      <c r="I156" s="6">
        <v>150</v>
      </c>
      <c r="J156" s="6"/>
      <c r="K156" s="6">
        <f t="shared" si="11"/>
        <v>0</v>
      </c>
      <c r="L156" s="8">
        <f t="shared" si="8"/>
        <v>0</v>
      </c>
      <c r="M156" s="25" t="s">
        <v>347</v>
      </c>
      <c r="N156" s="102"/>
      <c r="O156" s="102"/>
      <c r="P156" s="147"/>
      <c r="Q156" s="168"/>
      <c r="R156" s="147"/>
      <c r="S156" s="107"/>
    </row>
    <row r="157" spans="1:19" s="172" customFormat="1" ht="123" customHeight="1" x14ac:dyDescent="0.2">
      <c r="A157" s="2">
        <f>IF(I157="","",COUNTA($I$17:I157))</f>
        <v>120</v>
      </c>
      <c r="B157" s="2" t="str">
        <f t="shared" si="9"/>
        <v>120.BV17</v>
      </c>
      <c r="C157" s="2" t="str">
        <f t="shared" si="10"/>
        <v>120.BV17</v>
      </c>
      <c r="D157" s="11"/>
      <c r="E157" s="9" t="s">
        <v>348</v>
      </c>
      <c r="F157" s="9"/>
      <c r="G157" s="5" t="s">
        <v>60</v>
      </c>
      <c r="H157" s="5" t="s">
        <v>342</v>
      </c>
      <c r="I157" s="6">
        <v>200</v>
      </c>
      <c r="J157" s="6"/>
      <c r="K157" s="6">
        <f t="shared" si="11"/>
        <v>0</v>
      </c>
      <c r="L157" s="8">
        <f t="shared" si="8"/>
        <v>0</v>
      </c>
      <c r="M157" s="9" t="s">
        <v>349</v>
      </c>
      <c r="N157" s="169"/>
      <c r="O157" s="169"/>
      <c r="P157" s="169"/>
      <c r="Q157" s="169"/>
      <c r="R157" s="171"/>
      <c r="S157" s="169"/>
    </row>
    <row r="158" spans="1:19" s="108" customFormat="1" ht="123" customHeight="1" x14ac:dyDescent="0.25">
      <c r="A158" s="2">
        <f>IF(I158="","",COUNTA($I$17:I158))</f>
        <v>121</v>
      </c>
      <c r="B158" s="2" t="str">
        <f t="shared" si="9"/>
        <v>121.BV17</v>
      </c>
      <c r="C158" s="2" t="str">
        <f t="shared" si="10"/>
        <v>121.BV17</v>
      </c>
      <c r="D158" s="11"/>
      <c r="E158" s="9" t="s">
        <v>350</v>
      </c>
      <c r="F158" s="9"/>
      <c r="G158" s="5" t="s">
        <v>60</v>
      </c>
      <c r="H158" s="5" t="s">
        <v>342</v>
      </c>
      <c r="I158" s="6">
        <v>6000</v>
      </c>
      <c r="J158" s="6"/>
      <c r="K158" s="6">
        <f t="shared" si="11"/>
        <v>0</v>
      </c>
      <c r="L158" s="8">
        <f t="shared" ref="L158:L224" si="12">K158</f>
        <v>0</v>
      </c>
      <c r="M158" s="9" t="s">
        <v>351</v>
      </c>
      <c r="N158" s="171"/>
      <c r="O158" s="171"/>
      <c r="P158" s="125"/>
      <c r="Q158" s="125"/>
      <c r="R158" s="124"/>
      <c r="S158" s="146"/>
    </row>
    <row r="159" spans="1:19" s="172" customFormat="1" ht="123" customHeight="1" x14ac:dyDescent="0.2">
      <c r="A159" s="2">
        <f>IF(I159="","",COUNTA($I$17:I159))</f>
        <v>122</v>
      </c>
      <c r="B159" s="2" t="str">
        <f t="shared" si="9"/>
        <v>122.BV17</v>
      </c>
      <c r="C159" s="2" t="str">
        <f t="shared" si="10"/>
        <v>122.BV17</v>
      </c>
      <c r="D159" s="11"/>
      <c r="E159" s="9" t="s">
        <v>352</v>
      </c>
      <c r="F159" s="9"/>
      <c r="G159" s="5" t="s">
        <v>60</v>
      </c>
      <c r="H159" s="5" t="s">
        <v>342</v>
      </c>
      <c r="I159" s="6">
        <v>100</v>
      </c>
      <c r="J159" s="6"/>
      <c r="K159" s="6">
        <f t="shared" si="11"/>
        <v>0</v>
      </c>
      <c r="L159" s="8">
        <f t="shared" si="12"/>
        <v>0</v>
      </c>
      <c r="M159" s="9" t="s">
        <v>353</v>
      </c>
      <c r="N159" s="169"/>
      <c r="O159" s="169"/>
      <c r="P159" s="169"/>
      <c r="Q159" s="169"/>
      <c r="R159" s="171"/>
      <c r="S159" s="169"/>
    </row>
    <row r="160" spans="1:19" s="108" customFormat="1" ht="123" customHeight="1" x14ac:dyDescent="0.25">
      <c r="A160" s="2">
        <f>IF(I160="","",COUNTA($I$17:I160))</f>
        <v>123</v>
      </c>
      <c r="B160" s="2" t="str">
        <f t="shared" si="9"/>
        <v>123.BV17</v>
      </c>
      <c r="C160" s="2" t="str">
        <f t="shared" si="10"/>
        <v>123.BV17</v>
      </c>
      <c r="D160" s="11"/>
      <c r="E160" s="9" t="s">
        <v>354</v>
      </c>
      <c r="F160" s="9"/>
      <c r="G160" s="5" t="s">
        <v>60</v>
      </c>
      <c r="H160" s="5" t="s">
        <v>342</v>
      </c>
      <c r="I160" s="6">
        <v>300</v>
      </c>
      <c r="J160" s="6"/>
      <c r="K160" s="6">
        <f t="shared" si="11"/>
        <v>0</v>
      </c>
      <c r="L160" s="8">
        <f t="shared" si="12"/>
        <v>0</v>
      </c>
      <c r="M160" s="9" t="s">
        <v>355</v>
      </c>
      <c r="N160" s="171"/>
      <c r="O160" s="171"/>
      <c r="P160" s="125"/>
      <c r="Q160" s="125"/>
      <c r="R160" s="124"/>
      <c r="S160" s="146"/>
    </row>
    <row r="161" spans="1:19" s="108" customFormat="1" ht="123" customHeight="1" x14ac:dyDescent="0.25">
      <c r="A161" s="2">
        <f>IF(I161="","",COUNTA($I$17:I161))</f>
        <v>124</v>
      </c>
      <c r="B161" s="2" t="str">
        <f t="shared" si="9"/>
        <v>124.BV17</v>
      </c>
      <c r="C161" s="2" t="str">
        <f t="shared" si="10"/>
        <v>124.BV17</v>
      </c>
      <c r="D161" s="11"/>
      <c r="E161" s="9" t="s">
        <v>356</v>
      </c>
      <c r="F161" s="9"/>
      <c r="G161" s="5" t="s">
        <v>60</v>
      </c>
      <c r="H161" s="5" t="s">
        <v>342</v>
      </c>
      <c r="I161" s="6">
        <v>36</v>
      </c>
      <c r="J161" s="6"/>
      <c r="K161" s="6">
        <f t="shared" si="11"/>
        <v>0</v>
      </c>
      <c r="L161" s="8">
        <f t="shared" si="12"/>
        <v>0</v>
      </c>
      <c r="M161" s="52" t="s">
        <v>357</v>
      </c>
      <c r="N161" s="123"/>
      <c r="O161" s="123"/>
      <c r="P161" s="123"/>
      <c r="Q161" s="123"/>
      <c r="R161" s="138"/>
      <c r="S161" s="123"/>
    </row>
    <row r="162" spans="1:19" s="108" customFormat="1" ht="123" customHeight="1" x14ac:dyDescent="0.25">
      <c r="A162" s="2">
        <f>IF(I162="","",COUNTA($I$17:I162))</f>
        <v>125</v>
      </c>
      <c r="B162" s="2" t="str">
        <f t="shared" si="9"/>
        <v>125.BV17</v>
      </c>
      <c r="C162" s="2" t="str">
        <f t="shared" si="10"/>
        <v>125.BV17</v>
      </c>
      <c r="D162" s="11"/>
      <c r="E162" s="9" t="s">
        <v>358</v>
      </c>
      <c r="F162" s="9"/>
      <c r="G162" s="5" t="s">
        <v>60</v>
      </c>
      <c r="H162" s="5" t="s">
        <v>342</v>
      </c>
      <c r="I162" s="6">
        <v>12</v>
      </c>
      <c r="J162" s="6"/>
      <c r="K162" s="6">
        <f t="shared" si="11"/>
        <v>0</v>
      </c>
      <c r="L162" s="8">
        <f t="shared" si="12"/>
        <v>0</v>
      </c>
      <c r="M162" s="52" t="s">
        <v>359</v>
      </c>
      <c r="N162" s="173"/>
      <c r="O162" s="173"/>
      <c r="P162" s="130"/>
      <c r="Q162" s="174"/>
      <c r="R162" s="139"/>
      <c r="S162" s="110"/>
    </row>
    <row r="163" spans="1:19" s="108" customFormat="1" ht="123" customHeight="1" x14ac:dyDescent="0.25">
      <c r="A163" s="2">
        <f>IF(I163="","",COUNTA($I$17:I163))</f>
        <v>126</v>
      </c>
      <c r="B163" s="2" t="str">
        <f t="shared" si="9"/>
        <v>126.BV17</v>
      </c>
      <c r="C163" s="2" t="str">
        <f t="shared" si="10"/>
        <v>126.BV17</v>
      </c>
      <c r="D163" s="11"/>
      <c r="E163" s="9" t="s">
        <v>360</v>
      </c>
      <c r="F163" s="12"/>
      <c r="G163" s="5" t="s">
        <v>60</v>
      </c>
      <c r="H163" s="5" t="s">
        <v>342</v>
      </c>
      <c r="I163" s="6">
        <v>12</v>
      </c>
      <c r="J163" s="6"/>
      <c r="K163" s="6">
        <f t="shared" si="11"/>
        <v>0</v>
      </c>
      <c r="L163" s="8">
        <f t="shared" si="12"/>
        <v>0</v>
      </c>
      <c r="M163" s="52" t="s">
        <v>361</v>
      </c>
      <c r="N163" s="107"/>
      <c r="O163" s="107"/>
      <c r="P163" s="107"/>
      <c r="Q163" s="107"/>
      <c r="R163" s="102"/>
      <c r="S163" s="107"/>
    </row>
    <row r="164" spans="1:19" s="112" customFormat="1" ht="123" customHeight="1" x14ac:dyDescent="0.25">
      <c r="A164" s="2">
        <f>IF(I164="","",COUNTA($I$17:I164))</f>
        <v>127</v>
      </c>
      <c r="B164" s="2" t="str">
        <f t="shared" si="9"/>
        <v>127.BV17</v>
      </c>
      <c r="C164" s="2" t="str">
        <f t="shared" si="10"/>
        <v>127.BV17</v>
      </c>
      <c r="D164" s="11"/>
      <c r="E164" s="9" t="s">
        <v>362</v>
      </c>
      <c r="F164" s="9"/>
      <c r="G164" s="5" t="s">
        <v>363</v>
      </c>
      <c r="H164" s="5" t="s">
        <v>364</v>
      </c>
      <c r="I164" s="6">
        <v>10</v>
      </c>
      <c r="J164" s="6"/>
      <c r="K164" s="6">
        <f t="shared" si="11"/>
        <v>0</v>
      </c>
      <c r="L164" s="8">
        <f t="shared" si="12"/>
        <v>0</v>
      </c>
      <c r="M164" s="14" t="s">
        <v>365</v>
      </c>
      <c r="N164" s="107"/>
      <c r="O164" s="107"/>
      <c r="P164" s="107"/>
      <c r="Q164" s="107"/>
      <c r="R164" s="102"/>
      <c r="S164" s="107"/>
    </row>
    <row r="165" spans="1:19" s="109" customFormat="1" ht="123" customHeight="1" x14ac:dyDescent="0.25">
      <c r="A165" s="2">
        <f>IF(I165="","",COUNTA($I$17:I165))</f>
        <v>128</v>
      </c>
      <c r="B165" s="2" t="str">
        <f t="shared" si="9"/>
        <v>128.BV17</v>
      </c>
      <c r="C165" s="2" t="str">
        <f t="shared" si="10"/>
        <v>128.BV17</v>
      </c>
      <c r="D165" s="11"/>
      <c r="E165" s="9" t="s">
        <v>366</v>
      </c>
      <c r="F165" s="9"/>
      <c r="G165" s="5" t="s">
        <v>363</v>
      </c>
      <c r="H165" s="19" t="s">
        <v>367</v>
      </c>
      <c r="I165" s="6">
        <v>5</v>
      </c>
      <c r="J165" s="6"/>
      <c r="K165" s="6">
        <f t="shared" si="11"/>
        <v>0</v>
      </c>
      <c r="L165" s="8">
        <f t="shared" si="12"/>
        <v>0</v>
      </c>
      <c r="M165" s="20" t="s">
        <v>368</v>
      </c>
      <c r="N165" s="102"/>
      <c r="O165" s="102"/>
      <c r="P165" s="107"/>
      <c r="Q165" s="107"/>
      <c r="R165" s="102"/>
      <c r="S165" s="102"/>
    </row>
    <row r="166" spans="1:19" s="109" customFormat="1" ht="15" customHeight="1" x14ac:dyDescent="0.25">
      <c r="A166" s="2" t="str">
        <f>IF(I166="","",COUNTA($I$17:I166))</f>
        <v/>
      </c>
      <c r="B166" s="2" t="str">
        <f t="shared" si="9"/>
        <v/>
      </c>
      <c r="C166" s="2" t="str">
        <f t="shared" si="10"/>
        <v/>
      </c>
      <c r="D166" s="3"/>
      <c r="E166" s="12" t="s">
        <v>369</v>
      </c>
      <c r="F166" s="9"/>
      <c r="G166" s="5"/>
      <c r="H166" s="5"/>
      <c r="I166" s="6"/>
      <c r="J166" s="6"/>
      <c r="K166" s="6" t="str">
        <f t="shared" si="11"/>
        <v/>
      </c>
      <c r="L166" s="8" t="str">
        <f t="shared" si="12"/>
        <v/>
      </c>
      <c r="M166" s="9"/>
      <c r="N166" s="175"/>
      <c r="O166" s="175"/>
      <c r="P166" s="150"/>
      <c r="Q166" s="176"/>
      <c r="R166" s="177"/>
      <c r="S166" s="144"/>
    </row>
    <row r="167" spans="1:19" s="109" customFormat="1" ht="123" customHeight="1" x14ac:dyDescent="0.25">
      <c r="A167" s="2">
        <f>IF(I167="","",COUNTA($I$17:I167))</f>
        <v>129</v>
      </c>
      <c r="B167" s="2" t="str">
        <f t="shared" si="9"/>
        <v>129.BV17</v>
      </c>
      <c r="C167" s="2" t="str">
        <f t="shared" si="10"/>
        <v>129.BV17</v>
      </c>
      <c r="D167" s="5"/>
      <c r="E167" s="9" t="s">
        <v>370</v>
      </c>
      <c r="F167" s="9"/>
      <c r="G167" s="5" t="s">
        <v>31</v>
      </c>
      <c r="H167" s="5" t="s">
        <v>371</v>
      </c>
      <c r="I167" s="6">
        <v>5000</v>
      </c>
      <c r="J167" s="6"/>
      <c r="K167" s="6">
        <f t="shared" si="11"/>
        <v>0</v>
      </c>
      <c r="L167" s="8">
        <f t="shared" si="12"/>
        <v>0</v>
      </c>
      <c r="M167" s="9" t="s">
        <v>372</v>
      </c>
      <c r="N167" s="124"/>
      <c r="O167" s="124"/>
      <c r="P167" s="125"/>
      <c r="Q167" s="125"/>
      <c r="R167" s="124"/>
      <c r="S167" s="124"/>
    </row>
    <row r="168" spans="1:19" s="109" customFormat="1" ht="123" customHeight="1" x14ac:dyDescent="0.25">
      <c r="A168" s="2">
        <f>IF(I168="","",COUNTA($I$17:I168))</f>
        <v>130</v>
      </c>
      <c r="B168" s="2" t="str">
        <f t="shared" si="9"/>
        <v>130.BV17</v>
      </c>
      <c r="C168" s="2" t="str">
        <f t="shared" si="10"/>
        <v>130.BV17</v>
      </c>
      <c r="D168" s="5"/>
      <c r="E168" s="9" t="s">
        <v>373</v>
      </c>
      <c r="F168" s="9"/>
      <c r="G168" s="5" t="s">
        <v>31</v>
      </c>
      <c r="H168" s="5" t="s">
        <v>374</v>
      </c>
      <c r="I168" s="6">
        <v>10</v>
      </c>
      <c r="J168" s="6"/>
      <c r="K168" s="6">
        <f t="shared" si="11"/>
        <v>0</v>
      </c>
      <c r="L168" s="8">
        <f t="shared" si="12"/>
        <v>0</v>
      </c>
      <c r="M168" s="9" t="s">
        <v>375</v>
      </c>
      <c r="N168" s="102"/>
      <c r="O168" s="102"/>
      <c r="P168" s="150"/>
      <c r="Q168" s="150"/>
      <c r="R168" s="139"/>
      <c r="S168" s="124"/>
    </row>
    <row r="169" spans="1:19" s="112" customFormat="1" ht="123" customHeight="1" x14ac:dyDescent="0.25">
      <c r="A169" s="2">
        <f>IF(I169="","",COUNTA($I$17:I169))</f>
        <v>131</v>
      </c>
      <c r="B169" s="2" t="str">
        <f t="shared" si="9"/>
        <v>131.BV17</v>
      </c>
      <c r="C169" s="2" t="str">
        <f t="shared" si="10"/>
        <v>131.BV17</v>
      </c>
      <c r="D169" s="5"/>
      <c r="E169" s="9" t="s">
        <v>376</v>
      </c>
      <c r="F169" s="9"/>
      <c r="G169" s="5" t="s">
        <v>31</v>
      </c>
      <c r="H169" s="5" t="s">
        <v>377</v>
      </c>
      <c r="I169" s="6">
        <v>70</v>
      </c>
      <c r="J169" s="6"/>
      <c r="K169" s="6">
        <f t="shared" si="11"/>
        <v>0</v>
      </c>
      <c r="L169" s="8">
        <f t="shared" si="12"/>
        <v>0</v>
      </c>
      <c r="M169" s="59" t="s">
        <v>378</v>
      </c>
      <c r="N169" s="102"/>
      <c r="O169" s="102"/>
      <c r="P169" s="107"/>
      <c r="Q169" s="107"/>
      <c r="R169" s="124"/>
      <c r="S169" s="125"/>
    </row>
    <row r="170" spans="1:19" s="109" customFormat="1" ht="123" customHeight="1" x14ac:dyDescent="0.25">
      <c r="A170" s="2">
        <f>IF(I170="","",COUNTA($I$17:I170))</f>
        <v>132</v>
      </c>
      <c r="B170" s="2" t="str">
        <f t="shared" si="9"/>
        <v>132.BV17</v>
      </c>
      <c r="C170" s="2" t="str">
        <f t="shared" si="10"/>
        <v>132.BV17</v>
      </c>
      <c r="D170" s="5"/>
      <c r="E170" s="9" t="s">
        <v>379</v>
      </c>
      <c r="F170" s="9"/>
      <c r="G170" s="5" t="s">
        <v>31</v>
      </c>
      <c r="H170" s="5" t="s">
        <v>377</v>
      </c>
      <c r="I170" s="6">
        <v>70</v>
      </c>
      <c r="J170" s="6"/>
      <c r="K170" s="6">
        <f t="shared" si="11"/>
        <v>0</v>
      </c>
      <c r="L170" s="8">
        <f t="shared" si="12"/>
        <v>0</v>
      </c>
      <c r="M170" s="59" t="s">
        <v>380</v>
      </c>
      <c r="N170" s="102"/>
      <c r="O170" s="102"/>
      <c r="P170" s="107"/>
      <c r="Q170" s="107"/>
      <c r="R170" s="102"/>
      <c r="S170" s="102"/>
    </row>
    <row r="171" spans="1:19" s="112" customFormat="1" ht="123" customHeight="1" x14ac:dyDescent="0.25">
      <c r="A171" s="2">
        <f>IF(I171="","",COUNTA($I$17:I171))</f>
        <v>133</v>
      </c>
      <c r="B171" s="2" t="str">
        <f t="shared" si="9"/>
        <v>133.BV17</v>
      </c>
      <c r="C171" s="2" t="str">
        <f t="shared" si="10"/>
        <v>133.BV17</v>
      </c>
      <c r="D171" s="5"/>
      <c r="E171" s="9" t="s">
        <v>381</v>
      </c>
      <c r="F171" s="9"/>
      <c r="G171" s="5" t="s">
        <v>31</v>
      </c>
      <c r="H171" s="5" t="s">
        <v>382</v>
      </c>
      <c r="I171" s="6">
        <v>100</v>
      </c>
      <c r="J171" s="6"/>
      <c r="K171" s="6">
        <f t="shared" si="11"/>
        <v>0</v>
      </c>
      <c r="L171" s="8">
        <f t="shared" si="12"/>
        <v>0</v>
      </c>
      <c r="M171" s="16" t="s">
        <v>383</v>
      </c>
      <c r="N171" s="102"/>
      <c r="O171" s="102"/>
      <c r="P171" s="107"/>
      <c r="Q171" s="107"/>
      <c r="R171" s="124"/>
      <c r="S171" s="125"/>
    </row>
    <row r="172" spans="1:19" s="112" customFormat="1" ht="123" customHeight="1" x14ac:dyDescent="0.25">
      <c r="A172" s="2">
        <f>IF(I172="","",COUNTA($I$17:I172))</f>
        <v>134</v>
      </c>
      <c r="B172" s="2" t="str">
        <f t="shared" si="9"/>
        <v>134.BV17</v>
      </c>
      <c r="C172" s="2" t="str">
        <f t="shared" si="10"/>
        <v>134.BV17</v>
      </c>
      <c r="D172" s="11"/>
      <c r="E172" s="9" t="s">
        <v>384</v>
      </c>
      <c r="F172" s="9"/>
      <c r="G172" s="5" t="s">
        <v>31</v>
      </c>
      <c r="H172" s="5" t="s">
        <v>385</v>
      </c>
      <c r="I172" s="6">
        <v>3</v>
      </c>
      <c r="J172" s="6"/>
      <c r="K172" s="6">
        <f t="shared" si="11"/>
        <v>0</v>
      </c>
      <c r="L172" s="8">
        <f t="shared" si="12"/>
        <v>0</v>
      </c>
      <c r="M172" s="9" t="s">
        <v>386</v>
      </c>
      <c r="N172" s="102"/>
      <c r="O172" s="102"/>
      <c r="P172" s="107"/>
      <c r="Q172" s="107"/>
      <c r="R172" s="102"/>
      <c r="S172" s="125"/>
    </row>
    <row r="173" spans="1:19" s="108" customFormat="1" ht="123" customHeight="1" x14ac:dyDescent="0.25">
      <c r="A173" s="2">
        <f>IF(I173="","",COUNTA($I$17:I173))</f>
        <v>135</v>
      </c>
      <c r="B173" s="2" t="str">
        <f t="shared" si="9"/>
        <v>135.BV17</v>
      </c>
      <c r="C173" s="2" t="str">
        <f t="shared" si="10"/>
        <v>135.BV17</v>
      </c>
      <c r="D173" s="11"/>
      <c r="E173" s="9" t="s">
        <v>387</v>
      </c>
      <c r="F173" s="4"/>
      <c r="G173" s="5" t="s">
        <v>31</v>
      </c>
      <c r="H173" s="5" t="s">
        <v>385</v>
      </c>
      <c r="I173" s="6">
        <v>2</v>
      </c>
      <c r="J173" s="6"/>
      <c r="K173" s="6">
        <f t="shared" si="11"/>
        <v>0</v>
      </c>
      <c r="L173" s="6"/>
      <c r="M173" s="9" t="s">
        <v>388</v>
      </c>
      <c r="N173" s="107"/>
      <c r="O173" s="107"/>
      <c r="P173" s="107"/>
      <c r="Q173" s="107"/>
      <c r="R173" s="102"/>
      <c r="S173" s="107"/>
    </row>
    <row r="174" spans="1:19" s="109" customFormat="1" ht="123" customHeight="1" x14ac:dyDescent="0.25">
      <c r="A174" s="2">
        <f>IF(I174="","",COUNTA($I$17:I174))</f>
        <v>136</v>
      </c>
      <c r="B174" s="2" t="str">
        <f t="shared" si="9"/>
        <v>136.BV17</v>
      </c>
      <c r="C174" s="2" t="str">
        <f t="shared" si="10"/>
        <v>136.BV17</v>
      </c>
      <c r="D174" s="5"/>
      <c r="E174" s="9" t="s">
        <v>389</v>
      </c>
      <c r="F174" s="10"/>
      <c r="G174" s="5" t="s">
        <v>122</v>
      </c>
      <c r="H174" s="5" t="s">
        <v>116</v>
      </c>
      <c r="I174" s="6">
        <v>4</v>
      </c>
      <c r="J174" s="6"/>
      <c r="K174" s="6">
        <f t="shared" si="11"/>
        <v>0</v>
      </c>
      <c r="L174" s="8">
        <f t="shared" si="12"/>
        <v>0</v>
      </c>
      <c r="M174" s="9" t="s">
        <v>390</v>
      </c>
      <c r="N174" s="144"/>
      <c r="O174" s="144"/>
      <c r="P174" s="125"/>
      <c r="Q174" s="125"/>
      <c r="R174" s="124"/>
      <c r="S174" s="124"/>
    </row>
    <row r="175" spans="1:19" s="109" customFormat="1" ht="123" customHeight="1" x14ac:dyDescent="0.25">
      <c r="A175" s="2">
        <f>IF(I175="","",COUNTA($I$17:I175))</f>
        <v>137</v>
      </c>
      <c r="B175" s="2" t="str">
        <f t="shared" si="9"/>
        <v>137.BV17</v>
      </c>
      <c r="C175" s="2" t="str">
        <f t="shared" si="10"/>
        <v>137.BV17</v>
      </c>
      <c r="D175" s="5"/>
      <c r="E175" s="9" t="s">
        <v>391</v>
      </c>
      <c r="F175" s="10"/>
      <c r="G175" s="5" t="s">
        <v>31</v>
      </c>
      <c r="H175" s="5" t="s">
        <v>392</v>
      </c>
      <c r="I175" s="6">
        <v>50</v>
      </c>
      <c r="J175" s="6"/>
      <c r="K175" s="6">
        <f t="shared" si="11"/>
        <v>0</v>
      </c>
      <c r="L175" s="8">
        <f t="shared" si="12"/>
        <v>0</v>
      </c>
      <c r="M175" s="9" t="s">
        <v>393</v>
      </c>
      <c r="N175" s="144"/>
      <c r="O175" s="144"/>
      <c r="P175" s="125"/>
      <c r="Q175" s="125"/>
      <c r="R175" s="124"/>
      <c r="S175" s="124"/>
    </row>
    <row r="176" spans="1:19" s="109" customFormat="1" ht="22.5" customHeight="1" x14ac:dyDescent="0.25">
      <c r="A176" s="2" t="str">
        <f>IF(I176="","",COUNTA($I$17:I176))</f>
        <v/>
      </c>
      <c r="B176" s="2" t="str">
        <f t="shared" si="9"/>
        <v/>
      </c>
      <c r="C176" s="2" t="str">
        <f t="shared" si="10"/>
        <v/>
      </c>
      <c r="D176" s="3"/>
      <c r="E176" s="4" t="s">
        <v>394</v>
      </c>
      <c r="F176" s="10"/>
      <c r="G176" s="5"/>
      <c r="H176" s="5"/>
      <c r="I176" s="6"/>
      <c r="J176" s="6"/>
      <c r="K176" s="6" t="str">
        <f t="shared" si="11"/>
        <v/>
      </c>
      <c r="L176" s="8" t="str">
        <f t="shared" si="12"/>
        <v/>
      </c>
      <c r="M176" s="9"/>
      <c r="N176" s="123"/>
      <c r="O176" s="123"/>
      <c r="P176" s="123"/>
      <c r="Q176" s="123"/>
      <c r="R176" s="138"/>
      <c r="S176" s="123"/>
    </row>
    <row r="177" spans="1:19" s="109" customFormat="1" ht="15" customHeight="1" x14ac:dyDescent="0.25">
      <c r="A177" s="2" t="str">
        <f>IF(I177="","",COUNTA($I$17:I177))</f>
        <v/>
      </c>
      <c r="B177" s="2" t="str">
        <f t="shared" si="9"/>
        <v/>
      </c>
      <c r="C177" s="2" t="str">
        <f t="shared" si="10"/>
        <v/>
      </c>
      <c r="D177" s="3"/>
      <c r="E177" s="10" t="s">
        <v>395</v>
      </c>
      <c r="F177" s="9"/>
      <c r="G177" s="5"/>
      <c r="H177" s="5"/>
      <c r="I177" s="6"/>
      <c r="J177" s="6"/>
      <c r="K177" s="6" t="str">
        <f t="shared" si="11"/>
        <v/>
      </c>
      <c r="L177" s="8" t="str">
        <f t="shared" si="12"/>
        <v/>
      </c>
      <c r="M177" s="9"/>
      <c r="N177" s="144"/>
      <c r="O177" s="144"/>
      <c r="P177" s="125"/>
      <c r="Q177" s="125"/>
      <c r="R177" s="124"/>
      <c r="S177" s="124"/>
    </row>
    <row r="178" spans="1:19" s="108" customFormat="1" ht="15" customHeight="1" x14ac:dyDescent="0.25">
      <c r="A178" s="2" t="str">
        <f>IF(I178="","",COUNTA($I$17:I178))</f>
        <v/>
      </c>
      <c r="B178" s="2" t="str">
        <f t="shared" si="9"/>
        <v/>
      </c>
      <c r="C178" s="2" t="str">
        <f t="shared" si="10"/>
        <v/>
      </c>
      <c r="D178" s="3"/>
      <c r="E178" s="10" t="s">
        <v>396</v>
      </c>
      <c r="F178" s="9"/>
      <c r="G178" s="5"/>
      <c r="H178" s="5"/>
      <c r="I178" s="6"/>
      <c r="J178" s="6"/>
      <c r="K178" s="6" t="str">
        <f t="shared" si="11"/>
        <v/>
      </c>
      <c r="L178" s="8" t="str">
        <f t="shared" si="12"/>
        <v/>
      </c>
      <c r="M178" s="9"/>
      <c r="N178" s="123"/>
      <c r="O178" s="123"/>
      <c r="P178" s="123"/>
      <c r="Q178" s="123"/>
      <c r="R178" s="138"/>
      <c r="S178" s="123"/>
    </row>
    <row r="179" spans="1:19" s="108" customFormat="1" ht="15" customHeight="1" x14ac:dyDescent="0.25">
      <c r="A179" s="2" t="str">
        <f>IF(I179="","",COUNTA($I$17:I179))</f>
        <v/>
      </c>
      <c r="B179" s="2" t="str">
        <f t="shared" si="9"/>
        <v/>
      </c>
      <c r="C179" s="2" t="str">
        <f t="shared" si="10"/>
        <v/>
      </c>
      <c r="D179" s="3"/>
      <c r="E179" s="10" t="s">
        <v>397</v>
      </c>
      <c r="F179" s="9"/>
      <c r="G179" s="5"/>
      <c r="H179" s="5"/>
      <c r="I179" s="6"/>
      <c r="J179" s="6"/>
      <c r="K179" s="6" t="str">
        <f t="shared" si="11"/>
        <v/>
      </c>
      <c r="L179" s="8" t="str">
        <f t="shared" si="12"/>
        <v/>
      </c>
      <c r="M179" s="9"/>
      <c r="N179" s="102"/>
      <c r="O179" s="102"/>
      <c r="P179" s="178"/>
      <c r="Q179" s="107"/>
      <c r="R179" s="179"/>
      <c r="S179" s="124"/>
    </row>
    <row r="180" spans="1:19" s="108" customFormat="1" ht="123" customHeight="1" x14ac:dyDescent="0.25">
      <c r="A180" s="2">
        <f>IF(I180="","",COUNTA($I$17:I180))</f>
        <v>138</v>
      </c>
      <c r="B180" s="2" t="str">
        <f t="shared" si="9"/>
        <v>138.BV17</v>
      </c>
      <c r="C180" s="2" t="str">
        <f t="shared" si="10"/>
        <v>138.BV17</v>
      </c>
      <c r="D180" s="11"/>
      <c r="E180" s="9" t="s">
        <v>398</v>
      </c>
      <c r="F180" s="9"/>
      <c r="G180" s="5" t="s">
        <v>31</v>
      </c>
      <c r="H180" s="5" t="s">
        <v>399</v>
      </c>
      <c r="I180" s="6">
        <v>30</v>
      </c>
      <c r="J180" s="6"/>
      <c r="K180" s="6">
        <f t="shared" si="11"/>
        <v>0</v>
      </c>
      <c r="L180" s="8">
        <f t="shared" si="12"/>
        <v>0</v>
      </c>
      <c r="M180" s="14" t="s">
        <v>400</v>
      </c>
      <c r="N180" s="123"/>
      <c r="O180" s="123"/>
      <c r="P180" s="123"/>
      <c r="Q180" s="123"/>
      <c r="R180" s="138"/>
      <c r="S180" s="123"/>
    </row>
    <row r="181" spans="1:19" s="108" customFormat="1" ht="123" customHeight="1" x14ac:dyDescent="0.25">
      <c r="A181" s="2">
        <f>IF(I181="","",COUNTA($I$17:I181))</f>
        <v>139</v>
      </c>
      <c r="B181" s="2" t="str">
        <f t="shared" si="9"/>
        <v>139.BV17</v>
      </c>
      <c r="C181" s="2" t="str">
        <f t="shared" si="10"/>
        <v>139.BV17</v>
      </c>
      <c r="D181" s="11"/>
      <c r="E181" s="9" t="s">
        <v>401</v>
      </c>
      <c r="F181" s="9"/>
      <c r="G181" s="60" t="s">
        <v>31</v>
      </c>
      <c r="H181" s="5" t="s">
        <v>399</v>
      </c>
      <c r="I181" s="6">
        <v>10</v>
      </c>
      <c r="J181" s="6"/>
      <c r="K181" s="6">
        <f t="shared" si="11"/>
        <v>0</v>
      </c>
      <c r="L181" s="8">
        <f t="shared" si="12"/>
        <v>0</v>
      </c>
      <c r="M181" s="14" t="s">
        <v>402</v>
      </c>
      <c r="N181" s="102"/>
      <c r="O181" s="102"/>
      <c r="P181" s="178"/>
      <c r="Q181" s="107"/>
      <c r="R181" s="179"/>
      <c r="S181" s="124"/>
    </row>
    <row r="182" spans="1:19" s="109" customFormat="1" ht="123" customHeight="1" x14ac:dyDescent="0.25">
      <c r="A182" s="2">
        <f>IF(I182="","",COUNTA($I$17:I182))</f>
        <v>140</v>
      </c>
      <c r="B182" s="2" t="str">
        <f t="shared" si="9"/>
        <v>140.BV17</v>
      </c>
      <c r="C182" s="2" t="str">
        <f t="shared" si="10"/>
        <v>140.BV17</v>
      </c>
      <c r="D182" s="11"/>
      <c r="E182" s="9" t="s">
        <v>1491</v>
      </c>
      <c r="F182" s="9"/>
      <c r="G182" s="5" t="s">
        <v>31</v>
      </c>
      <c r="H182" s="5" t="s">
        <v>399</v>
      </c>
      <c r="I182" s="6">
        <v>10</v>
      </c>
      <c r="J182" s="6"/>
      <c r="K182" s="6">
        <f t="shared" si="11"/>
        <v>0</v>
      </c>
      <c r="L182" s="8">
        <f t="shared" si="12"/>
        <v>0</v>
      </c>
      <c r="M182" s="14" t="s">
        <v>1496</v>
      </c>
      <c r="N182" s="180"/>
      <c r="O182" s="180"/>
      <c r="P182" s="130"/>
      <c r="Q182" s="150"/>
      <c r="R182" s="139"/>
      <c r="S182" s="129"/>
    </row>
    <row r="183" spans="1:19" s="108" customFormat="1" ht="123" customHeight="1" x14ac:dyDescent="0.25">
      <c r="A183" s="2">
        <f>IF(I183="","",COUNTA($I$17:I183))</f>
        <v>141</v>
      </c>
      <c r="B183" s="2" t="str">
        <f t="shared" si="9"/>
        <v>141.BV17</v>
      </c>
      <c r="C183" s="2" t="str">
        <f t="shared" si="10"/>
        <v>141.BV17</v>
      </c>
      <c r="D183" s="11"/>
      <c r="E183" s="9" t="s">
        <v>403</v>
      </c>
      <c r="F183" s="12"/>
      <c r="G183" s="5" t="s">
        <v>31</v>
      </c>
      <c r="H183" s="5" t="s">
        <v>399</v>
      </c>
      <c r="I183" s="6">
        <v>10</v>
      </c>
      <c r="J183" s="6"/>
      <c r="K183" s="6">
        <f t="shared" si="11"/>
        <v>0</v>
      </c>
      <c r="L183" s="8">
        <f t="shared" si="12"/>
        <v>0</v>
      </c>
      <c r="M183" s="14" t="s">
        <v>404</v>
      </c>
      <c r="N183" s="129"/>
      <c r="O183" s="129"/>
      <c r="P183" s="155"/>
      <c r="Q183" s="130"/>
      <c r="R183" s="129"/>
      <c r="S183" s="129"/>
    </row>
    <row r="184" spans="1:19" s="108" customFormat="1" ht="123" customHeight="1" x14ac:dyDescent="0.25">
      <c r="A184" s="2">
        <f>IF(I184="","",COUNTA($I$17:I184))</f>
        <v>142</v>
      </c>
      <c r="B184" s="2" t="str">
        <f t="shared" si="9"/>
        <v>142.BV17</v>
      </c>
      <c r="C184" s="2" t="str">
        <f t="shared" si="10"/>
        <v>142.BV17</v>
      </c>
      <c r="D184" s="11"/>
      <c r="E184" s="9" t="s">
        <v>405</v>
      </c>
      <c r="F184" s="4"/>
      <c r="G184" s="5" t="s">
        <v>31</v>
      </c>
      <c r="H184" s="5" t="s">
        <v>399</v>
      </c>
      <c r="I184" s="6">
        <v>5</v>
      </c>
      <c r="J184" s="6"/>
      <c r="K184" s="6">
        <f t="shared" si="11"/>
        <v>0</v>
      </c>
      <c r="L184" s="8">
        <f t="shared" si="12"/>
        <v>0</v>
      </c>
      <c r="M184" s="14" t="s">
        <v>406</v>
      </c>
      <c r="N184" s="102"/>
      <c r="O184" s="102"/>
      <c r="P184" s="130"/>
      <c r="Q184" s="181"/>
      <c r="R184" s="139"/>
      <c r="S184" s="129"/>
    </row>
    <row r="185" spans="1:19" s="108" customFormat="1" ht="123" customHeight="1" x14ac:dyDescent="0.25">
      <c r="A185" s="2">
        <f>IF(I185="","",COUNTA($I$17:I185))</f>
        <v>143</v>
      </c>
      <c r="B185" s="2" t="str">
        <f t="shared" si="9"/>
        <v>143.BV17</v>
      </c>
      <c r="C185" s="2" t="str">
        <f t="shared" si="10"/>
        <v>143.BV17</v>
      </c>
      <c r="D185" s="11"/>
      <c r="E185" s="9" t="s">
        <v>407</v>
      </c>
      <c r="F185" s="9"/>
      <c r="G185" s="5" t="s">
        <v>31</v>
      </c>
      <c r="H185" s="5" t="s">
        <v>399</v>
      </c>
      <c r="I185" s="6">
        <v>5</v>
      </c>
      <c r="J185" s="6"/>
      <c r="K185" s="6">
        <f t="shared" si="11"/>
        <v>0</v>
      </c>
      <c r="L185" s="8">
        <f t="shared" si="12"/>
        <v>0</v>
      </c>
      <c r="M185" s="14" t="s">
        <v>408</v>
      </c>
      <c r="N185" s="129"/>
      <c r="O185" s="129"/>
      <c r="P185" s="155"/>
      <c r="Q185" s="130"/>
      <c r="R185" s="129"/>
      <c r="S185" s="129"/>
    </row>
    <row r="186" spans="1:19" s="108" customFormat="1" ht="123" customHeight="1" x14ac:dyDescent="0.25">
      <c r="A186" s="2">
        <f>IF(I186="","",COUNTA($I$17:I186))</f>
        <v>144</v>
      </c>
      <c r="B186" s="2" t="str">
        <f t="shared" si="9"/>
        <v>144.BV17</v>
      </c>
      <c r="C186" s="2" t="str">
        <f t="shared" si="10"/>
        <v>144.BV17</v>
      </c>
      <c r="D186" s="11"/>
      <c r="E186" s="9" t="s">
        <v>409</v>
      </c>
      <c r="F186" s="9"/>
      <c r="G186" s="5" t="s">
        <v>31</v>
      </c>
      <c r="H186" s="5" t="s">
        <v>399</v>
      </c>
      <c r="I186" s="6">
        <v>300</v>
      </c>
      <c r="J186" s="6"/>
      <c r="K186" s="6">
        <f t="shared" si="11"/>
        <v>0</v>
      </c>
      <c r="L186" s="8">
        <f t="shared" si="12"/>
        <v>0</v>
      </c>
      <c r="M186" s="14" t="s">
        <v>410</v>
      </c>
      <c r="N186" s="102"/>
      <c r="O186" s="102"/>
      <c r="P186" s="147"/>
      <c r="Q186" s="147"/>
      <c r="R186" s="147"/>
      <c r="S186" s="107"/>
    </row>
    <row r="187" spans="1:19" s="172" customFormat="1" ht="15" customHeight="1" x14ac:dyDescent="0.2">
      <c r="A187" s="2" t="str">
        <f>IF(I187="","",COUNTA($I$17:I187))</f>
        <v/>
      </c>
      <c r="B187" s="2" t="str">
        <f t="shared" si="9"/>
        <v/>
      </c>
      <c r="C187" s="2" t="str">
        <f t="shared" ref="C187:C250" si="13">B187</f>
        <v/>
      </c>
      <c r="D187" s="3"/>
      <c r="E187" s="12" t="s">
        <v>411</v>
      </c>
      <c r="F187" s="9"/>
      <c r="G187" s="5"/>
      <c r="H187" s="5"/>
      <c r="I187" s="6"/>
      <c r="J187" s="6"/>
      <c r="K187" s="6" t="str">
        <f t="shared" si="11"/>
        <v/>
      </c>
      <c r="L187" s="8" t="str">
        <f t="shared" si="12"/>
        <v/>
      </c>
      <c r="M187" s="9"/>
      <c r="N187" s="169"/>
      <c r="O187" s="169"/>
      <c r="P187" s="169"/>
      <c r="Q187" s="169"/>
      <c r="R187" s="171"/>
      <c r="S187" s="182"/>
    </row>
    <row r="188" spans="1:19" s="108" customFormat="1" ht="28.5" customHeight="1" x14ac:dyDescent="0.25">
      <c r="A188" s="2" t="str">
        <f>IF(I188="","",COUNTA($I$17:I188))</f>
        <v/>
      </c>
      <c r="B188" s="2" t="str">
        <f t="shared" si="9"/>
        <v/>
      </c>
      <c r="C188" s="2" t="str">
        <f t="shared" si="13"/>
        <v/>
      </c>
      <c r="D188" s="3"/>
      <c r="E188" s="4" t="s">
        <v>412</v>
      </c>
      <c r="F188" s="9"/>
      <c r="G188" s="5"/>
      <c r="H188" s="5"/>
      <c r="I188" s="6"/>
      <c r="J188" s="6"/>
      <c r="K188" s="6" t="str">
        <f t="shared" si="11"/>
        <v/>
      </c>
      <c r="L188" s="8" t="str">
        <f t="shared" si="12"/>
        <v/>
      </c>
      <c r="M188" s="9"/>
      <c r="N188" s="129"/>
      <c r="O188" s="129"/>
      <c r="P188" s="155"/>
      <c r="Q188" s="130"/>
      <c r="R188" s="129"/>
      <c r="S188" s="129"/>
    </row>
    <row r="189" spans="1:19" s="108" customFormat="1" ht="123" customHeight="1" x14ac:dyDescent="0.25">
      <c r="A189" s="2">
        <f>IF(I189="","",COUNTA($I$17:I189))</f>
        <v>145</v>
      </c>
      <c r="B189" s="2" t="str">
        <f t="shared" si="9"/>
        <v>145.BV17</v>
      </c>
      <c r="C189" s="2" t="str">
        <f t="shared" si="13"/>
        <v>145.BV17</v>
      </c>
      <c r="D189" s="11"/>
      <c r="E189" s="9" t="s">
        <v>413</v>
      </c>
      <c r="F189" s="9"/>
      <c r="G189" s="5" t="s">
        <v>31</v>
      </c>
      <c r="H189" s="5" t="s">
        <v>414</v>
      </c>
      <c r="I189" s="6">
        <v>10</v>
      </c>
      <c r="J189" s="6"/>
      <c r="K189" s="6">
        <f t="shared" si="11"/>
        <v>0</v>
      </c>
      <c r="L189" s="8">
        <f t="shared" si="12"/>
        <v>0</v>
      </c>
      <c r="M189" s="61" t="s">
        <v>415</v>
      </c>
      <c r="N189" s="124"/>
      <c r="O189" s="124"/>
      <c r="P189" s="125"/>
      <c r="Q189" s="125"/>
      <c r="R189" s="183"/>
      <c r="S189" s="184"/>
    </row>
    <row r="190" spans="1:19" s="108" customFormat="1" ht="123" customHeight="1" x14ac:dyDescent="0.25">
      <c r="A190" s="2">
        <f>IF(I190="","",COUNTA($I$17:I190))</f>
        <v>146</v>
      </c>
      <c r="B190" s="2" t="str">
        <f t="shared" si="9"/>
        <v>146.BV17</v>
      </c>
      <c r="C190" s="2" t="str">
        <f t="shared" si="13"/>
        <v>146.BV17</v>
      </c>
      <c r="D190" s="11"/>
      <c r="E190" s="9" t="s">
        <v>416</v>
      </c>
      <c r="F190" s="9"/>
      <c r="G190" s="5" t="s">
        <v>31</v>
      </c>
      <c r="H190" s="5" t="s">
        <v>205</v>
      </c>
      <c r="I190" s="6">
        <v>5</v>
      </c>
      <c r="J190" s="6"/>
      <c r="K190" s="6">
        <f t="shared" si="11"/>
        <v>0</v>
      </c>
      <c r="L190" s="8">
        <f t="shared" si="12"/>
        <v>0</v>
      </c>
      <c r="M190" s="61" t="s">
        <v>417</v>
      </c>
      <c r="N190" s="102"/>
      <c r="O190" s="102"/>
      <c r="P190" s="107"/>
      <c r="Q190" s="185"/>
      <c r="R190" s="177"/>
      <c r="S190" s="144"/>
    </row>
    <row r="191" spans="1:19" s="108" customFormat="1" ht="123" customHeight="1" x14ac:dyDescent="0.25">
      <c r="A191" s="2">
        <f>IF(I191="","",COUNTA($I$17:I191))</f>
        <v>147</v>
      </c>
      <c r="B191" s="2" t="str">
        <f t="shared" si="9"/>
        <v>147.BV17</v>
      </c>
      <c r="C191" s="2" t="str">
        <f t="shared" si="13"/>
        <v>147.BV17</v>
      </c>
      <c r="D191" s="11"/>
      <c r="E191" s="9" t="s">
        <v>418</v>
      </c>
      <c r="F191" s="64"/>
      <c r="G191" s="5" t="s">
        <v>31</v>
      </c>
      <c r="H191" s="5" t="s">
        <v>285</v>
      </c>
      <c r="I191" s="6">
        <v>5</v>
      </c>
      <c r="J191" s="6"/>
      <c r="K191" s="6">
        <f t="shared" si="11"/>
        <v>0</v>
      </c>
      <c r="L191" s="8">
        <f t="shared" si="12"/>
        <v>0</v>
      </c>
      <c r="M191" s="62" t="s">
        <v>419</v>
      </c>
      <c r="N191" s="186"/>
      <c r="O191" s="186"/>
      <c r="P191" s="155"/>
      <c r="Q191" s="130"/>
      <c r="R191" s="129"/>
      <c r="S191" s="129"/>
    </row>
    <row r="192" spans="1:19" s="108" customFormat="1" ht="123" customHeight="1" x14ac:dyDescent="0.25">
      <c r="A192" s="2">
        <f>IF(I192="","",COUNTA($I$17:I192))</f>
        <v>148</v>
      </c>
      <c r="B192" s="2" t="str">
        <f t="shared" si="9"/>
        <v>148.BV17</v>
      </c>
      <c r="C192" s="2" t="str">
        <f t="shared" si="13"/>
        <v>148.BV17</v>
      </c>
      <c r="D192" s="11"/>
      <c r="E192" s="9" t="s">
        <v>420</v>
      </c>
      <c r="F192" s="4"/>
      <c r="G192" s="5" t="s">
        <v>31</v>
      </c>
      <c r="H192" s="5" t="s">
        <v>414</v>
      </c>
      <c r="I192" s="6">
        <v>10</v>
      </c>
      <c r="J192" s="6"/>
      <c r="K192" s="6">
        <f t="shared" si="11"/>
        <v>0</v>
      </c>
      <c r="L192" s="8">
        <f t="shared" si="12"/>
        <v>0</v>
      </c>
      <c r="M192" s="21" t="s">
        <v>421</v>
      </c>
      <c r="N192" s="102"/>
      <c r="O192" s="102"/>
      <c r="P192" s="187"/>
      <c r="Q192" s="188"/>
      <c r="R192" s="177"/>
      <c r="S192" s="144"/>
    </row>
    <row r="193" spans="1:19" s="172" customFormat="1" ht="123" customHeight="1" x14ac:dyDescent="0.2">
      <c r="A193" s="2">
        <f>IF(I193="","",COUNTA($I$17:I193))</f>
        <v>149</v>
      </c>
      <c r="B193" s="2" t="str">
        <f t="shared" si="9"/>
        <v>149.BV17</v>
      </c>
      <c r="C193" s="2" t="str">
        <f t="shared" si="13"/>
        <v>149.BV17</v>
      </c>
      <c r="D193" s="11"/>
      <c r="E193" s="9" t="s">
        <v>422</v>
      </c>
      <c r="F193" s="9"/>
      <c r="G193" s="5" t="s">
        <v>31</v>
      </c>
      <c r="H193" s="5" t="s">
        <v>414</v>
      </c>
      <c r="I193" s="6">
        <v>45</v>
      </c>
      <c r="J193" s="6"/>
      <c r="K193" s="6">
        <f t="shared" si="11"/>
        <v>0</v>
      </c>
      <c r="L193" s="8">
        <f t="shared" si="12"/>
        <v>0</v>
      </c>
      <c r="M193" s="21" t="s">
        <v>423</v>
      </c>
      <c r="N193" s="113"/>
      <c r="O193" s="113"/>
      <c r="P193" s="169"/>
      <c r="Q193" s="169"/>
      <c r="R193" s="171"/>
      <c r="S193" s="169"/>
    </row>
    <row r="194" spans="1:19" s="108" customFormat="1" ht="123" customHeight="1" x14ac:dyDescent="0.25">
      <c r="A194" s="2">
        <f>IF(I194="","",COUNTA($I$17:I194))</f>
        <v>150</v>
      </c>
      <c r="B194" s="2" t="str">
        <f t="shared" si="9"/>
        <v>150.BV17</v>
      </c>
      <c r="C194" s="2" t="str">
        <f t="shared" si="13"/>
        <v>150.BV17</v>
      </c>
      <c r="D194" s="11"/>
      <c r="E194" s="9" t="s">
        <v>424</v>
      </c>
      <c r="F194" s="9"/>
      <c r="G194" s="5" t="s">
        <v>31</v>
      </c>
      <c r="H194" s="5" t="s">
        <v>425</v>
      </c>
      <c r="I194" s="6">
        <v>30</v>
      </c>
      <c r="J194" s="6"/>
      <c r="K194" s="6">
        <f t="shared" si="11"/>
        <v>0</v>
      </c>
      <c r="L194" s="8">
        <f t="shared" si="12"/>
        <v>0</v>
      </c>
      <c r="M194" s="63" t="s">
        <v>426</v>
      </c>
      <c r="N194" s="186"/>
      <c r="O194" s="186"/>
      <c r="P194" s="155"/>
      <c r="Q194" s="130"/>
      <c r="R194" s="129"/>
      <c r="S194" s="129"/>
    </row>
    <row r="195" spans="1:19" s="108" customFormat="1" ht="123" customHeight="1" x14ac:dyDescent="0.25">
      <c r="A195" s="2">
        <f>IF(I195="","",COUNTA($I$17:I195))</f>
        <v>151</v>
      </c>
      <c r="B195" s="2" t="str">
        <f t="shared" si="9"/>
        <v>151.BV17</v>
      </c>
      <c r="C195" s="2" t="str">
        <f t="shared" si="13"/>
        <v>151.BV17</v>
      </c>
      <c r="D195" s="11"/>
      <c r="E195" s="64" t="s">
        <v>427</v>
      </c>
      <c r="F195" s="9"/>
      <c r="G195" s="5" t="s">
        <v>31</v>
      </c>
      <c r="H195" s="5" t="s">
        <v>285</v>
      </c>
      <c r="I195" s="6">
        <v>10</v>
      </c>
      <c r="J195" s="6"/>
      <c r="K195" s="6">
        <f t="shared" si="11"/>
        <v>0</v>
      </c>
      <c r="L195" s="8">
        <f t="shared" si="12"/>
        <v>0</v>
      </c>
      <c r="M195" s="59" t="s">
        <v>428</v>
      </c>
      <c r="N195" s="102"/>
      <c r="O195" s="102"/>
      <c r="P195" s="189"/>
      <c r="Q195" s="190"/>
      <c r="R195" s="191"/>
      <c r="S195" s="144"/>
    </row>
    <row r="196" spans="1:19" s="172" customFormat="1" ht="32.25" customHeight="1" x14ac:dyDescent="0.2">
      <c r="A196" s="2" t="str">
        <f>IF(I196="","",COUNTA($I$17:I196))</f>
        <v/>
      </c>
      <c r="B196" s="2" t="str">
        <f t="shared" si="9"/>
        <v/>
      </c>
      <c r="C196" s="2" t="str">
        <f t="shared" si="13"/>
        <v/>
      </c>
      <c r="D196" s="11"/>
      <c r="E196" s="4" t="s">
        <v>429</v>
      </c>
      <c r="F196" s="9"/>
      <c r="G196" s="5"/>
      <c r="H196" s="5"/>
      <c r="I196" s="6"/>
      <c r="J196" s="6"/>
      <c r="K196" s="6" t="str">
        <f t="shared" si="11"/>
        <v/>
      </c>
      <c r="L196" s="8" t="str">
        <f t="shared" si="12"/>
        <v/>
      </c>
      <c r="M196" s="21"/>
      <c r="N196" s="107"/>
      <c r="O196" s="107"/>
      <c r="P196" s="169"/>
      <c r="Q196" s="169"/>
      <c r="R196" s="171"/>
      <c r="S196" s="169"/>
    </row>
    <row r="197" spans="1:19" s="108" customFormat="1" ht="123" customHeight="1" x14ac:dyDescent="0.25">
      <c r="A197" s="2">
        <f>IF(I197="","",COUNTA($I$17:I197))</f>
        <v>152</v>
      </c>
      <c r="B197" s="2" t="str">
        <f t="shared" si="9"/>
        <v>152.BV17</v>
      </c>
      <c r="C197" s="2" t="str">
        <f t="shared" si="13"/>
        <v>152.BV17</v>
      </c>
      <c r="D197" s="11"/>
      <c r="E197" s="9" t="s">
        <v>430</v>
      </c>
      <c r="F197" s="10"/>
      <c r="G197" s="5" t="s">
        <v>431</v>
      </c>
      <c r="H197" s="5" t="s">
        <v>41</v>
      </c>
      <c r="I197" s="6">
        <v>5</v>
      </c>
      <c r="J197" s="6"/>
      <c r="K197" s="6">
        <f t="shared" si="11"/>
        <v>0</v>
      </c>
      <c r="L197" s="8"/>
      <c r="M197" s="62" t="s">
        <v>432</v>
      </c>
      <c r="N197" s="102"/>
      <c r="O197" s="102"/>
      <c r="P197" s="107"/>
      <c r="Q197" s="107"/>
      <c r="R197" s="170"/>
      <c r="S197" s="170"/>
    </row>
    <row r="198" spans="1:19" s="108" customFormat="1" ht="123" customHeight="1" x14ac:dyDescent="0.25">
      <c r="A198" s="2">
        <f>IF(I198="","",COUNTA($I$17:I198))</f>
        <v>153</v>
      </c>
      <c r="B198" s="2" t="str">
        <f t="shared" si="9"/>
        <v>153.BV17</v>
      </c>
      <c r="C198" s="2" t="str">
        <f t="shared" si="13"/>
        <v>153.BV17</v>
      </c>
      <c r="D198" s="5"/>
      <c r="E198" s="9" t="s">
        <v>433</v>
      </c>
      <c r="F198" s="192"/>
      <c r="G198" s="5" t="s">
        <v>41</v>
      </c>
      <c r="H198" s="5" t="s">
        <v>434</v>
      </c>
      <c r="I198" s="6">
        <v>10</v>
      </c>
      <c r="J198" s="6"/>
      <c r="K198" s="6">
        <f t="shared" si="11"/>
        <v>0</v>
      </c>
      <c r="L198" s="8">
        <f t="shared" ref="L198" si="14">K198</f>
        <v>0</v>
      </c>
      <c r="M198" s="16" t="s">
        <v>435</v>
      </c>
      <c r="N198" s="102"/>
      <c r="O198" s="102"/>
      <c r="P198" s="107"/>
      <c r="Q198" s="107"/>
      <c r="R198" s="102"/>
      <c r="S198" s="102"/>
    </row>
    <row r="199" spans="1:19" s="108" customFormat="1" ht="123" customHeight="1" x14ac:dyDescent="0.25">
      <c r="A199" s="2">
        <f>IF(I199="","",COUNTA($I$17:I199))</f>
        <v>154</v>
      </c>
      <c r="B199" s="2" t="str">
        <f t="shared" si="9"/>
        <v>154.BV17</v>
      </c>
      <c r="C199" s="2" t="str">
        <f t="shared" si="13"/>
        <v>154.BV17</v>
      </c>
      <c r="D199" s="5"/>
      <c r="E199" s="9" t="s">
        <v>436</v>
      </c>
      <c r="F199" s="9"/>
      <c r="G199" s="5" t="s">
        <v>41</v>
      </c>
      <c r="H199" s="5" t="s">
        <v>41</v>
      </c>
      <c r="I199" s="6">
        <v>2</v>
      </c>
      <c r="J199" s="6"/>
      <c r="K199" s="6">
        <f t="shared" si="11"/>
        <v>0</v>
      </c>
      <c r="L199" s="8">
        <f t="shared" si="12"/>
        <v>0</v>
      </c>
      <c r="M199" s="16" t="s">
        <v>437</v>
      </c>
      <c r="N199" s="102"/>
      <c r="O199" s="102"/>
      <c r="P199" s="107"/>
      <c r="Q199" s="107"/>
      <c r="R199" s="102"/>
      <c r="S199" s="102"/>
    </row>
    <row r="200" spans="1:19" s="108" customFormat="1" ht="123" customHeight="1" x14ac:dyDescent="0.25">
      <c r="A200" s="2">
        <f>IF(I200="","",COUNTA($I$17:I200))</f>
        <v>155</v>
      </c>
      <c r="B200" s="2" t="str">
        <f t="shared" si="9"/>
        <v>155.BV17</v>
      </c>
      <c r="C200" s="2" t="str">
        <f t="shared" si="13"/>
        <v>155.BV17</v>
      </c>
      <c r="D200" s="5"/>
      <c r="E200" s="9" t="s">
        <v>438</v>
      </c>
      <c r="F200" s="192"/>
      <c r="G200" s="5" t="s">
        <v>41</v>
      </c>
      <c r="H200" s="5" t="s">
        <v>41</v>
      </c>
      <c r="I200" s="6">
        <v>1</v>
      </c>
      <c r="J200" s="6"/>
      <c r="K200" s="6">
        <f>IF(I200="","",J200*I200)</f>
        <v>0</v>
      </c>
      <c r="L200" s="8">
        <f>K200</f>
        <v>0</v>
      </c>
      <c r="M200" s="16" t="s">
        <v>439</v>
      </c>
      <c r="N200" s="186"/>
      <c r="O200" s="186"/>
      <c r="P200" s="155"/>
      <c r="Q200" s="130"/>
      <c r="R200" s="129"/>
      <c r="S200" s="129"/>
    </row>
    <row r="201" spans="1:19" s="108" customFormat="1" ht="22.5" customHeight="1" x14ac:dyDescent="0.25">
      <c r="A201" s="2" t="str">
        <f>IF(I201="","",COUNTA($I$17:I201))</f>
        <v/>
      </c>
      <c r="B201" s="2" t="str">
        <f t="shared" si="9"/>
        <v/>
      </c>
      <c r="C201" s="2" t="str">
        <f t="shared" si="13"/>
        <v/>
      </c>
      <c r="D201" s="65"/>
      <c r="E201" s="10" t="s">
        <v>440</v>
      </c>
      <c r="F201" s="192"/>
      <c r="G201" s="35"/>
      <c r="H201" s="35"/>
      <c r="I201" s="36"/>
      <c r="J201" s="36"/>
      <c r="K201" s="6" t="str">
        <f>IF(I201="","",J201*I201)</f>
        <v/>
      </c>
      <c r="L201" s="8" t="str">
        <f>K201</f>
        <v/>
      </c>
      <c r="M201" s="23"/>
      <c r="N201" s="102"/>
      <c r="O201" s="102"/>
      <c r="P201" s="107"/>
      <c r="Q201" s="107"/>
      <c r="R201" s="102"/>
      <c r="S201" s="102"/>
    </row>
    <row r="202" spans="1:19" s="172" customFormat="1" ht="123" customHeight="1" x14ac:dyDescent="0.2">
      <c r="A202" s="2">
        <f>IF(I202="","",COUNTA($I$17:I202))</f>
        <v>156</v>
      </c>
      <c r="B202" s="2" t="str">
        <f t="shared" si="9"/>
        <v>156.BV17</v>
      </c>
      <c r="C202" s="2" t="str">
        <f t="shared" si="13"/>
        <v>156.BV17</v>
      </c>
      <c r="D202" s="5"/>
      <c r="E202" s="192" t="s">
        <v>1471</v>
      </c>
      <c r="F202" s="9"/>
      <c r="G202" s="5" t="s">
        <v>41</v>
      </c>
      <c r="H202" s="5" t="s">
        <v>41</v>
      </c>
      <c r="I202" s="6">
        <v>5</v>
      </c>
      <c r="J202" s="6"/>
      <c r="K202" s="6">
        <f t="shared" si="11"/>
        <v>0</v>
      </c>
      <c r="L202" s="8">
        <f t="shared" si="12"/>
        <v>0</v>
      </c>
      <c r="M202" s="62" t="s">
        <v>441</v>
      </c>
      <c r="N202" s="123"/>
      <c r="O202" s="123"/>
      <c r="P202" s="169"/>
      <c r="Q202" s="169"/>
      <c r="R202" s="171"/>
      <c r="S202" s="123"/>
    </row>
    <row r="203" spans="1:19" s="172" customFormat="1" ht="123" customHeight="1" x14ac:dyDescent="0.2">
      <c r="A203" s="2">
        <f>IF(I203="","",COUNTA($I$17:I203))</f>
        <v>157</v>
      </c>
      <c r="B203" s="2" t="str">
        <f t="shared" si="9"/>
        <v>157.BV17</v>
      </c>
      <c r="C203" s="2" t="str">
        <f t="shared" si="13"/>
        <v>157.BV17</v>
      </c>
      <c r="D203" s="5"/>
      <c r="E203" s="9" t="s">
        <v>442</v>
      </c>
      <c r="F203" s="9"/>
      <c r="G203" s="5" t="s">
        <v>41</v>
      </c>
      <c r="H203" s="5" t="s">
        <v>425</v>
      </c>
      <c r="I203" s="6">
        <v>15</v>
      </c>
      <c r="J203" s="6"/>
      <c r="K203" s="6">
        <f t="shared" si="11"/>
        <v>0</v>
      </c>
      <c r="L203" s="8">
        <f t="shared" si="12"/>
        <v>0</v>
      </c>
      <c r="M203" s="14" t="s">
        <v>443</v>
      </c>
      <c r="N203" s="107"/>
      <c r="O203" s="107"/>
      <c r="P203" s="169"/>
      <c r="Q203" s="169"/>
      <c r="R203" s="171"/>
      <c r="S203" s="123"/>
    </row>
    <row r="204" spans="1:19" s="108" customFormat="1" ht="123" customHeight="1" x14ac:dyDescent="0.25">
      <c r="A204" s="2">
        <f>IF(I204="","",COUNTA($I$17:I204))</f>
        <v>158</v>
      </c>
      <c r="B204" s="2" t="str">
        <f t="shared" si="9"/>
        <v>158.BV17</v>
      </c>
      <c r="C204" s="2" t="str">
        <f t="shared" si="13"/>
        <v>158.BV17</v>
      </c>
      <c r="D204" s="5"/>
      <c r="E204" s="192" t="s">
        <v>444</v>
      </c>
      <c r="F204" s="9"/>
      <c r="G204" s="5" t="s">
        <v>41</v>
      </c>
      <c r="H204" s="5" t="s">
        <v>445</v>
      </c>
      <c r="I204" s="6">
        <v>2</v>
      </c>
      <c r="J204" s="6"/>
      <c r="K204" s="6">
        <f t="shared" si="11"/>
        <v>0</v>
      </c>
      <c r="L204" s="8">
        <f t="shared" si="12"/>
        <v>0</v>
      </c>
      <c r="M204" s="62" t="s">
        <v>446</v>
      </c>
      <c r="N204" s="102"/>
      <c r="O204" s="102"/>
      <c r="P204" s="107"/>
      <c r="Q204" s="107"/>
      <c r="R204" s="102"/>
      <c r="S204" s="102"/>
    </row>
    <row r="205" spans="1:19" s="108" customFormat="1" ht="123" customHeight="1" x14ac:dyDescent="0.25">
      <c r="A205" s="2">
        <f>IF(I205="","",COUNTA($I$17:I205))</f>
        <v>159</v>
      </c>
      <c r="B205" s="2" t="str">
        <f t="shared" si="9"/>
        <v>159.BV17</v>
      </c>
      <c r="C205" s="2" t="str">
        <f t="shared" si="13"/>
        <v>159.BV17</v>
      </c>
      <c r="D205" s="5"/>
      <c r="E205" s="192" t="s">
        <v>447</v>
      </c>
      <c r="F205" s="10"/>
      <c r="G205" s="5" t="s">
        <v>41</v>
      </c>
      <c r="H205" s="5" t="s">
        <v>41</v>
      </c>
      <c r="I205" s="6">
        <v>10</v>
      </c>
      <c r="J205" s="6"/>
      <c r="K205" s="6">
        <f t="shared" si="11"/>
        <v>0</v>
      </c>
      <c r="L205" s="8">
        <f t="shared" si="12"/>
        <v>0</v>
      </c>
      <c r="M205" s="62" t="s">
        <v>448</v>
      </c>
      <c r="N205" s="193"/>
      <c r="O205" s="193"/>
      <c r="P205" s="107"/>
      <c r="Q205" s="194"/>
      <c r="R205" s="195"/>
      <c r="S205" s="196"/>
    </row>
    <row r="206" spans="1:19" s="108" customFormat="1" ht="123" customHeight="1" x14ac:dyDescent="0.25">
      <c r="A206" s="2">
        <f>IF(I206="","",COUNTA($I$17:I206))</f>
        <v>160</v>
      </c>
      <c r="B206" s="2" t="str">
        <f t="shared" si="9"/>
        <v>160.BV17</v>
      </c>
      <c r="C206" s="2" t="str">
        <f t="shared" si="13"/>
        <v>160.BV17</v>
      </c>
      <c r="D206" s="11"/>
      <c r="E206" s="9" t="s">
        <v>449</v>
      </c>
      <c r="F206" s="9"/>
      <c r="G206" s="5" t="s">
        <v>41</v>
      </c>
      <c r="H206" s="5" t="s">
        <v>450</v>
      </c>
      <c r="I206" s="6">
        <v>5</v>
      </c>
      <c r="J206" s="6"/>
      <c r="K206" s="6">
        <f t="shared" si="11"/>
        <v>0</v>
      </c>
      <c r="L206" s="8">
        <f t="shared" si="12"/>
        <v>0</v>
      </c>
      <c r="M206" s="52" t="s">
        <v>451</v>
      </c>
      <c r="N206" s="193"/>
      <c r="O206" s="193"/>
      <c r="P206" s="107"/>
      <c r="Q206" s="194"/>
      <c r="R206" s="195"/>
      <c r="S206" s="196"/>
    </row>
    <row r="207" spans="1:19" s="108" customFormat="1" ht="123" customHeight="1" x14ac:dyDescent="0.25">
      <c r="A207" s="2">
        <f>IF(I207="","",COUNTA($I$17:I207))</f>
        <v>161</v>
      </c>
      <c r="B207" s="2" t="str">
        <f t="shared" si="9"/>
        <v>161.BV17</v>
      </c>
      <c r="C207" s="2" t="str">
        <f t="shared" si="13"/>
        <v>161.BV17</v>
      </c>
      <c r="D207" s="5"/>
      <c r="E207" s="9" t="s">
        <v>452</v>
      </c>
      <c r="F207" s="9"/>
      <c r="G207" s="5" t="s">
        <v>41</v>
      </c>
      <c r="H207" s="5" t="s">
        <v>41</v>
      </c>
      <c r="I207" s="6">
        <v>5</v>
      </c>
      <c r="J207" s="6"/>
      <c r="K207" s="6">
        <f>IF(I207="","",J207*I207)</f>
        <v>0</v>
      </c>
      <c r="L207" s="8">
        <f>K207</f>
        <v>0</v>
      </c>
      <c r="M207" s="52" t="s">
        <v>453</v>
      </c>
      <c r="N207" s="197"/>
      <c r="O207" s="197"/>
      <c r="P207" s="107"/>
      <c r="Q207" s="198"/>
      <c r="R207" s="195"/>
      <c r="S207" s="196"/>
    </row>
    <row r="208" spans="1:19" s="108" customFormat="1" ht="123" customHeight="1" x14ac:dyDescent="0.25">
      <c r="A208" s="2">
        <f>IF(I208="","",COUNTA($I$17:I208))</f>
        <v>162</v>
      </c>
      <c r="B208" s="2" t="str">
        <f t="shared" si="9"/>
        <v>162.BV17</v>
      </c>
      <c r="C208" s="2" t="str">
        <f t="shared" si="13"/>
        <v>162.BV17</v>
      </c>
      <c r="D208" s="5"/>
      <c r="E208" s="9" t="s">
        <v>454</v>
      </c>
      <c r="F208" s="9"/>
      <c r="G208" s="5" t="s">
        <v>41</v>
      </c>
      <c r="H208" s="5" t="s">
        <v>455</v>
      </c>
      <c r="I208" s="6">
        <v>20</v>
      </c>
      <c r="J208" s="6"/>
      <c r="K208" s="6">
        <f t="shared" ref="K208" si="15">IF(I208="","",J208*I208)</f>
        <v>0</v>
      </c>
      <c r="L208" s="8">
        <f t="shared" ref="L208" si="16">K208</f>
        <v>0</v>
      </c>
      <c r="M208" s="9" t="s">
        <v>456</v>
      </c>
      <c r="N208" s="197"/>
      <c r="O208" s="197"/>
      <c r="P208" s="107"/>
      <c r="Q208" s="199"/>
      <c r="R208" s="195"/>
      <c r="S208" s="196"/>
    </row>
    <row r="209" spans="1:19" s="108" customFormat="1" ht="22.5" customHeight="1" x14ac:dyDescent="0.25">
      <c r="A209" s="2" t="str">
        <f>IF(I209="","",COUNTA($I$17:I209))</f>
        <v/>
      </c>
      <c r="B209" s="2" t="str">
        <f t="shared" si="9"/>
        <v/>
      </c>
      <c r="C209" s="2" t="str">
        <f t="shared" si="13"/>
        <v/>
      </c>
      <c r="D209" s="5"/>
      <c r="E209" s="10" t="s">
        <v>457</v>
      </c>
      <c r="F209" s="9"/>
      <c r="G209" s="5"/>
      <c r="H209" s="5"/>
      <c r="I209" s="6"/>
      <c r="J209" s="6"/>
      <c r="K209" s="6" t="str">
        <f t="shared" si="11"/>
        <v/>
      </c>
      <c r="L209" s="8" t="str">
        <f t="shared" si="12"/>
        <v/>
      </c>
      <c r="M209" s="9"/>
      <c r="N209" s="200"/>
      <c r="O209" s="200"/>
      <c r="P209" s="107"/>
      <c r="Q209" s="201"/>
      <c r="R209" s="202"/>
      <c r="S209" s="102"/>
    </row>
    <row r="210" spans="1:19" s="108" customFormat="1" ht="123" customHeight="1" x14ac:dyDescent="0.25">
      <c r="A210" s="2">
        <f>IF(I210="","",COUNTA($I$17:I210))</f>
        <v>163</v>
      </c>
      <c r="B210" s="2" t="str">
        <f t="shared" ref="B210:B273" si="17">IF(A210="","",CONCATENATE(A210,".BV17"))</f>
        <v>163.BV17</v>
      </c>
      <c r="C210" s="2" t="str">
        <f t="shared" si="13"/>
        <v>163.BV17</v>
      </c>
      <c r="D210" s="5"/>
      <c r="E210" s="9" t="s">
        <v>458</v>
      </c>
      <c r="F210" s="9"/>
      <c r="G210" s="5" t="s">
        <v>41</v>
      </c>
      <c r="H210" s="5" t="s">
        <v>459</v>
      </c>
      <c r="I210" s="6">
        <v>50</v>
      </c>
      <c r="J210" s="6"/>
      <c r="K210" s="6">
        <f t="shared" si="11"/>
        <v>0</v>
      </c>
      <c r="L210" s="8">
        <f t="shared" si="12"/>
        <v>0</v>
      </c>
      <c r="M210" s="9" t="s">
        <v>460</v>
      </c>
      <c r="N210" s="200"/>
      <c r="O210" s="200"/>
      <c r="P210" s="107"/>
      <c r="Q210" s="201"/>
      <c r="R210" s="202"/>
      <c r="S210" s="102"/>
    </row>
    <row r="211" spans="1:19" s="108" customFormat="1" ht="123" customHeight="1" x14ac:dyDescent="0.25">
      <c r="A211" s="2">
        <f>IF(I211="","",COUNTA($I$17:I211))</f>
        <v>164</v>
      </c>
      <c r="B211" s="2" t="str">
        <f t="shared" si="17"/>
        <v>164.BV17</v>
      </c>
      <c r="C211" s="2" t="str">
        <f t="shared" si="13"/>
        <v>164.BV17</v>
      </c>
      <c r="D211" s="5"/>
      <c r="E211" s="9" t="s">
        <v>461</v>
      </c>
      <c r="F211" s="9"/>
      <c r="G211" s="5" t="s">
        <v>41</v>
      </c>
      <c r="H211" s="5" t="s">
        <v>455</v>
      </c>
      <c r="I211" s="6">
        <v>1</v>
      </c>
      <c r="J211" s="6"/>
      <c r="K211" s="6">
        <f t="shared" si="11"/>
        <v>0</v>
      </c>
      <c r="L211" s="8">
        <f t="shared" si="12"/>
        <v>0</v>
      </c>
      <c r="M211" s="9" t="s">
        <v>462</v>
      </c>
      <c r="N211" s="203"/>
      <c r="O211" s="203"/>
      <c r="P211" s="203"/>
      <c r="Q211" s="203"/>
      <c r="R211" s="204"/>
      <c r="S211" s="203"/>
    </row>
    <row r="212" spans="1:19" s="108" customFormat="1" ht="123" customHeight="1" x14ac:dyDescent="0.25">
      <c r="A212" s="2">
        <f>IF(I212="","",COUNTA($I$17:I212))</f>
        <v>165</v>
      </c>
      <c r="B212" s="2" t="str">
        <f t="shared" si="17"/>
        <v>165.BV17</v>
      </c>
      <c r="C212" s="2" t="str">
        <f t="shared" si="13"/>
        <v>165.BV17</v>
      </c>
      <c r="D212" s="5"/>
      <c r="E212" s="9" t="s">
        <v>463</v>
      </c>
      <c r="F212" s="4"/>
      <c r="G212" s="5" t="s">
        <v>41</v>
      </c>
      <c r="H212" s="5" t="s">
        <v>459</v>
      </c>
      <c r="I212" s="6">
        <v>10</v>
      </c>
      <c r="J212" s="6"/>
      <c r="K212" s="6">
        <f t="shared" si="11"/>
        <v>0</v>
      </c>
      <c r="L212" s="8">
        <f t="shared" si="12"/>
        <v>0</v>
      </c>
      <c r="M212" s="9" t="s">
        <v>464</v>
      </c>
      <c r="N212" s="107"/>
      <c r="O212" s="107"/>
      <c r="P212" s="107"/>
      <c r="Q212" s="107"/>
      <c r="R212" s="102"/>
      <c r="S212" s="107"/>
    </row>
    <row r="213" spans="1:19" s="108" customFormat="1" ht="123" customHeight="1" x14ac:dyDescent="0.25">
      <c r="A213" s="2">
        <f>IF(I213="","",COUNTA($I$17:I213))</f>
        <v>166</v>
      </c>
      <c r="B213" s="2" t="str">
        <f t="shared" si="17"/>
        <v>166.BV17</v>
      </c>
      <c r="C213" s="2" t="str">
        <f t="shared" si="13"/>
        <v>166.BV17</v>
      </c>
      <c r="D213" s="5"/>
      <c r="E213" s="9" t="s">
        <v>465</v>
      </c>
      <c r="F213" s="9"/>
      <c r="G213" s="5" t="s">
        <v>41</v>
      </c>
      <c r="H213" s="5" t="s">
        <v>466</v>
      </c>
      <c r="I213" s="6">
        <v>2</v>
      </c>
      <c r="J213" s="6"/>
      <c r="K213" s="6">
        <f t="shared" si="11"/>
        <v>0</v>
      </c>
      <c r="L213" s="8">
        <f t="shared" si="12"/>
        <v>0</v>
      </c>
      <c r="M213" s="24" t="s">
        <v>467</v>
      </c>
      <c r="N213" s="200"/>
      <c r="O213" s="200"/>
      <c r="P213" s="107"/>
      <c r="Q213" s="201"/>
      <c r="R213" s="202"/>
      <c r="S213" s="102"/>
    </row>
    <row r="214" spans="1:19" s="108" customFormat="1" ht="123" customHeight="1" x14ac:dyDescent="0.25">
      <c r="A214" s="2">
        <f>IF(I214="","",COUNTA($I$17:I214))</f>
        <v>167</v>
      </c>
      <c r="B214" s="2" t="str">
        <f t="shared" si="17"/>
        <v>167.BV17</v>
      </c>
      <c r="C214" s="2" t="str">
        <f t="shared" si="13"/>
        <v>167.BV17</v>
      </c>
      <c r="D214" s="5"/>
      <c r="E214" s="9" t="s">
        <v>468</v>
      </c>
      <c r="F214" s="9"/>
      <c r="G214" s="5" t="s">
        <v>41</v>
      </c>
      <c r="H214" s="5" t="s">
        <v>469</v>
      </c>
      <c r="I214" s="6">
        <v>1</v>
      </c>
      <c r="J214" s="6"/>
      <c r="K214" s="6">
        <f t="shared" si="11"/>
        <v>0</v>
      </c>
      <c r="L214" s="8">
        <f t="shared" si="12"/>
        <v>0</v>
      </c>
      <c r="M214" s="24" t="s">
        <v>470</v>
      </c>
      <c r="N214" s="102"/>
      <c r="O214" s="102"/>
      <c r="P214" s="107"/>
      <c r="Q214" s="107"/>
      <c r="R214" s="102"/>
      <c r="S214" s="102"/>
    </row>
    <row r="215" spans="1:19" s="108" customFormat="1" ht="123" customHeight="1" x14ac:dyDescent="0.25">
      <c r="A215" s="2">
        <f>IF(I215="","",COUNTA($I$17:I215))</f>
        <v>168</v>
      </c>
      <c r="B215" s="2" t="str">
        <f t="shared" si="17"/>
        <v>168.BV17</v>
      </c>
      <c r="C215" s="2" t="str">
        <f t="shared" si="13"/>
        <v>168.BV17</v>
      </c>
      <c r="D215" s="5"/>
      <c r="E215" s="9" t="s">
        <v>471</v>
      </c>
      <c r="F215" s="9"/>
      <c r="G215" s="5" t="s">
        <v>41</v>
      </c>
      <c r="H215" s="5" t="s">
        <v>469</v>
      </c>
      <c r="I215" s="6">
        <v>25</v>
      </c>
      <c r="J215" s="6"/>
      <c r="K215" s="6">
        <f t="shared" si="11"/>
        <v>0</v>
      </c>
      <c r="L215" s="8">
        <f t="shared" si="12"/>
        <v>0</v>
      </c>
      <c r="M215" s="9" t="s">
        <v>472</v>
      </c>
      <c r="N215" s="129"/>
      <c r="O215" s="129"/>
      <c r="P215" s="155"/>
      <c r="Q215" s="130"/>
      <c r="R215" s="129"/>
      <c r="S215" s="129"/>
    </row>
    <row r="216" spans="1:19" s="109" customFormat="1" ht="15" customHeight="1" x14ac:dyDescent="0.25">
      <c r="A216" s="2" t="str">
        <f>IF(I216="","",COUNTA($I$17:I216))</f>
        <v/>
      </c>
      <c r="B216" s="2" t="str">
        <f t="shared" si="17"/>
        <v/>
      </c>
      <c r="C216" s="2" t="str">
        <f t="shared" si="13"/>
        <v/>
      </c>
      <c r="D216" s="3"/>
      <c r="E216" s="4" t="s">
        <v>473</v>
      </c>
      <c r="F216" s="9"/>
      <c r="G216" s="5"/>
      <c r="H216" s="5"/>
      <c r="I216" s="6"/>
      <c r="J216" s="6"/>
      <c r="K216" s="6" t="str">
        <f t="shared" si="11"/>
        <v/>
      </c>
      <c r="L216" s="8" t="str">
        <f t="shared" si="12"/>
        <v/>
      </c>
      <c r="M216" s="9"/>
      <c r="N216" s="124"/>
      <c r="O216" s="124"/>
      <c r="P216" s="145"/>
      <c r="Q216" s="125"/>
      <c r="R216" s="124"/>
      <c r="S216" s="146"/>
    </row>
    <row r="217" spans="1:19" s="109" customFormat="1" ht="123" customHeight="1" x14ac:dyDescent="0.25">
      <c r="A217" s="2">
        <f>IF(I217="","",COUNTA($I$17:I217))</f>
        <v>169</v>
      </c>
      <c r="B217" s="2" t="str">
        <f t="shared" si="17"/>
        <v>169.BV17</v>
      </c>
      <c r="C217" s="2" t="str">
        <f t="shared" si="13"/>
        <v>169.BV17</v>
      </c>
      <c r="D217" s="15"/>
      <c r="E217" s="9" t="s">
        <v>474</v>
      </c>
      <c r="F217" s="9"/>
      <c r="G217" s="5" t="s">
        <v>48</v>
      </c>
      <c r="H217" s="5" t="s">
        <v>475</v>
      </c>
      <c r="I217" s="6">
        <v>10</v>
      </c>
      <c r="J217" s="6"/>
      <c r="K217" s="6">
        <f t="shared" ref="K217:K286" si="18">IF(I217="","",J217*I217)</f>
        <v>0</v>
      </c>
      <c r="L217" s="8">
        <f t="shared" si="12"/>
        <v>0</v>
      </c>
      <c r="M217" s="25" t="s">
        <v>476</v>
      </c>
      <c r="N217" s="123"/>
      <c r="O217" s="123"/>
      <c r="P217" s="123"/>
      <c r="Q217" s="123"/>
      <c r="R217" s="138"/>
      <c r="S217" s="123"/>
    </row>
    <row r="218" spans="1:19" s="108" customFormat="1" ht="123" customHeight="1" x14ac:dyDescent="0.25">
      <c r="A218" s="2">
        <f>IF(I218="","",COUNTA($I$17:I218))</f>
        <v>170</v>
      </c>
      <c r="B218" s="2" t="str">
        <f t="shared" si="17"/>
        <v>170.BV17</v>
      </c>
      <c r="C218" s="2" t="str">
        <f t="shared" si="13"/>
        <v>170.BV17</v>
      </c>
      <c r="D218" s="15"/>
      <c r="E218" s="9" t="s">
        <v>477</v>
      </c>
      <c r="F218" s="9"/>
      <c r="G218" s="5" t="s">
        <v>48</v>
      </c>
      <c r="H218" s="5" t="s">
        <v>475</v>
      </c>
      <c r="I218" s="6">
        <v>10</v>
      </c>
      <c r="J218" s="6"/>
      <c r="K218" s="6">
        <f t="shared" si="18"/>
        <v>0</v>
      </c>
      <c r="L218" s="8">
        <f t="shared" si="12"/>
        <v>0</v>
      </c>
      <c r="M218" s="25" t="s">
        <v>478</v>
      </c>
      <c r="N218" s="205"/>
      <c r="O218" s="205"/>
      <c r="P218" s="107"/>
      <c r="Q218" s="206"/>
      <c r="R218" s="207"/>
      <c r="S218" s="207"/>
    </row>
    <row r="219" spans="1:19" s="108" customFormat="1" ht="123" customHeight="1" x14ac:dyDescent="0.25">
      <c r="A219" s="2">
        <f>IF(I219="","",COUNTA($I$17:I219))</f>
        <v>171</v>
      </c>
      <c r="B219" s="2" t="str">
        <f t="shared" si="17"/>
        <v>171.BV17</v>
      </c>
      <c r="C219" s="2" t="str">
        <f t="shared" si="13"/>
        <v>171.BV17</v>
      </c>
      <c r="D219" s="15"/>
      <c r="E219" s="9" t="s">
        <v>479</v>
      </c>
      <c r="F219" s="10"/>
      <c r="G219" s="5" t="s">
        <v>48</v>
      </c>
      <c r="H219" s="5" t="s">
        <v>480</v>
      </c>
      <c r="I219" s="6">
        <v>30</v>
      </c>
      <c r="J219" s="6"/>
      <c r="K219" s="6">
        <f t="shared" si="18"/>
        <v>0</v>
      </c>
      <c r="L219" s="8">
        <f t="shared" si="12"/>
        <v>0</v>
      </c>
      <c r="M219" s="9" t="s">
        <v>481</v>
      </c>
      <c r="N219" s="205"/>
      <c r="O219" s="205"/>
      <c r="P219" s="107"/>
      <c r="Q219" s="206"/>
      <c r="R219" s="207"/>
      <c r="S219" s="207"/>
    </row>
    <row r="220" spans="1:19" s="108" customFormat="1" ht="123" customHeight="1" x14ac:dyDescent="0.25">
      <c r="A220" s="2">
        <f>IF(I220="","",COUNTA($I$17:I220))</f>
        <v>172</v>
      </c>
      <c r="B220" s="2" t="str">
        <f t="shared" si="17"/>
        <v>172.BV17</v>
      </c>
      <c r="C220" s="2" t="str">
        <f t="shared" si="13"/>
        <v>172.BV17</v>
      </c>
      <c r="D220" s="15"/>
      <c r="E220" s="9" t="s">
        <v>482</v>
      </c>
      <c r="F220" s="10"/>
      <c r="G220" s="5" t="s">
        <v>48</v>
      </c>
      <c r="H220" s="5" t="s">
        <v>480</v>
      </c>
      <c r="I220" s="6">
        <v>5</v>
      </c>
      <c r="J220" s="6"/>
      <c r="K220" s="6">
        <f t="shared" si="18"/>
        <v>0</v>
      </c>
      <c r="L220" s="8">
        <f t="shared" si="12"/>
        <v>0</v>
      </c>
      <c r="M220" s="25" t="s">
        <v>483</v>
      </c>
      <c r="N220" s="186"/>
      <c r="O220" s="186"/>
      <c r="P220" s="155"/>
      <c r="Q220" s="130"/>
      <c r="R220" s="129"/>
      <c r="S220" s="129"/>
    </row>
    <row r="221" spans="1:19" s="108" customFormat="1" ht="123" customHeight="1" x14ac:dyDescent="0.25">
      <c r="A221" s="2">
        <f>IF(I221="","",COUNTA($I$17:I221))</f>
        <v>173</v>
      </c>
      <c r="B221" s="2" t="str">
        <f t="shared" si="17"/>
        <v>173.BV17</v>
      </c>
      <c r="C221" s="2" t="str">
        <f t="shared" si="13"/>
        <v>173.BV17</v>
      </c>
      <c r="D221" s="15"/>
      <c r="E221" s="9" t="s">
        <v>484</v>
      </c>
      <c r="F221" s="26"/>
      <c r="G221" s="5" t="s">
        <v>48</v>
      </c>
      <c r="H221" s="5" t="s">
        <v>485</v>
      </c>
      <c r="I221" s="6">
        <v>20</v>
      </c>
      <c r="J221" s="6"/>
      <c r="K221" s="6">
        <f t="shared" si="18"/>
        <v>0</v>
      </c>
      <c r="L221" s="8">
        <f t="shared" si="12"/>
        <v>0</v>
      </c>
      <c r="M221" s="25" t="s">
        <v>486</v>
      </c>
      <c r="N221" s="208"/>
      <c r="O221" s="208"/>
      <c r="P221" s="182"/>
      <c r="Q221" s="150"/>
      <c r="R221" s="139"/>
      <c r="S221" s="102"/>
    </row>
    <row r="222" spans="1:19" s="109" customFormat="1" ht="123" customHeight="1" x14ac:dyDescent="0.25">
      <c r="A222" s="2">
        <f>IF(I222="","",COUNTA($I$17:I222))</f>
        <v>174</v>
      </c>
      <c r="B222" s="2" t="str">
        <f t="shared" si="17"/>
        <v>174.BV17</v>
      </c>
      <c r="C222" s="2" t="str">
        <f t="shared" si="13"/>
        <v>174.BV17</v>
      </c>
      <c r="D222" s="15"/>
      <c r="E222" s="9" t="s">
        <v>487</v>
      </c>
      <c r="F222" s="9"/>
      <c r="G222" s="5" t="s">
        <v>48</v>
      </c>
      <c r="H222" s="5" t="s">
        <v>475</v>
      </c>
      <c r="I222" s="6">
        <v>5</v>
      </c>
      <c r="J222" s="6"/>
      <c r="K222" s="6">
        <f t="shared" si="18"/>
        <v>0</v>
      </c>
      <c r="L222" s="8">
        <f t="shared" si="12"/>
        <v>0</v>
      </c>
      <c r="M222" s="25" t="s">
        <v>488</v>
      </c>
      <c r="N222" s="124"/>
      <c r="O222" s="124"/>
      <c r="P222" s="145"/>
      <c r="Q222" s="125"/>
      <c r="R222" s="124"/>
      <c r="S222" s="146"/>
    </row>
    <row r="223" spans="1:19" s="109" customFormat="1" ht="15" customHeight="1" x14ac:dyDescent="0.25">
      <c r="A223" s="2" t="str">
        <f>IF(I223="","",COUNTA($I$17:I223))</f>
        <v/>
      </c>
      <c r="B223" s="2" t="str">
        <f t="shared" si="17"/>
        <v/>
      </c>
      <c r="C223" s="2" t="str">
        <f t="shared" si="13"/>
        <v/>
      </c>
      <c r="D223" s="3"/>
      <c r="E223" s="10" t="s">
        <v>489</v>
      </c>
      <c r="F223" s="9"/>
      <c r="G223" s="5"/>
      <c r="H223" s="5"/>
      <c r="I223" s="6"/>
      <c r="J223" s="6"/>
      <c r="K223" s="6" t="str">
        <f t="shared" si="18"/>
        <v/>
      </c>
      <c r="L223" s="8" t="str">
        <f t="shared" si="12"/>
        <v/>
      </c>
      <c r="M223" s="9"/>
      <c r="N223" s="209"/>
      <c r="O223" s="209"/>
      <c r="P223" s="182"/>
      <c r="Q223" s="182"/>
      <c r="R223" s="209"/>
      <c r="S223" s="182"/>
    </row>
    <row r="224" spans="1:19" s="108" customFormat="1" ht="15" customHeight="1" x14ac:dyDescent="0.25">
      <c r="A224" s="2" t="str">
        <f>IF(I224="","",COUNTA($I$17:I224))</f>
        <v/>
      </c>
      <c r="B224" s="2" t="str">
        <f t="shared" si="17"/>
        <v/>
      </c>
      <c r="C224" s="2" t="str">
        <f t="shared" si="13"/>
        <v/>
      </c>
      <c r="D224" s="3"/>
      <c r="E224" s="10" t="s">
        <v>490</v>
      </c>
      <c r="F224" s="9"/>
      <c r="G224" s="5"/>
      <c r="H224" s="5"/>
      <c r="I224" s="6"/>
      <c r="J224" s="6"/>
      <c r="K224" s="6" t="str">
        <f t="shared" si="18"/>
        <v/>
      </c>
      <c r="L224" s="8" t="str">
        <f t="shared" si="12"/>
        <v/>
      </c>
      <c r="M224" s="9"/>
      <c r="N224" s="208"/>
      <c r="O224" s="208"/>
      <c r="P224" s="182"/>
      <c r="Q224" s="150"/>
      <c r="R224" s="139"/>
      <c r="S224" s="102"/>
    </row>
    <row r="225" spans="1:19" s="108" customFormat="1" ht="123" customHeight="1" x14ac:dyDescent="0.25">
      <c r="A225" s="2">
        <f>IF(I225="","",COUNTA($I$17:I225))</f>
        <v>175</v>
      </c>
      <c r="B225" s="2" t="str">
        <f t="shared" si="17"/>
        <v>175.BV17</v>
      </c>
      <c r="C225" s="2" t="str">
        <f t="shared" si="13"/>
        <v>175.BV17</v>
      </c>
      <c r="D225" s="5"/>
      <c r="E225" s="26" t="s">
        <v>491</v>
      </c>
      <c r="F225" s="9"/>
      <c r="G225" s="5" t="s">
        <v>31</v>
      </c>
      <c r="H225" s="5" t="s">
        <v>492</v>
      </c>
      <c r="I225" s="6">
        <v>200</v>
      </c>
      <c r="J225" s="6"/>
      <c r="K225" s="6">
        <f t="shared" si="18"/>
        <v>0</v>
      </c>
      <c r="L225" s="8">
        <f t="shared" ref="L225:L293" si="19">K225</f>
        <v>0</v>
      </c>
      <c r="M225" s="16" t="s">
        <v>493</v>
      </c>
      <c r="N225" s="123"/>
      <c r="O225" s="123"/>
      <c r="P225" s="123"/>
      <c r="Q225" s="123"/>
      <c r="R225" s="138"/>
      <c r="S225" s="123"/>
    </row>
    <row r="226" spans="1:19" s="108" customFormat="1" ht="123" customHeight="1" x14ac:dyDescent="0.25">
      <c r="A226" s="2">
        <f>IF(I226="","",COUNTA($I$17:I226))</f>
        <v>176</v>
      </c>
      <c r="B226" s="2" t="str">
        <f t="shared" si="17"/>
        <v>176.BV17</v>
      </c>
      <c r="C226" s="2" t="str">
        <f t="shared" si="13"/>
        <v>176.BV17</v>
      </c>
      <c r="D226" s="11"/>
      <c r="E226" s="9" t="s">
        <v>494</v>
      </c>
      <c r="F226" s="9"/>
      <c r="G226" s="5" t="s">
        <v>31</v>
      </c>
      <c r="H226" s="5" t="s">
        <v>495</v>
      </c>
      <c r="I226" s="6">
        <v>5</v>
      </c>
      <c r="J226" s="6"/>
      <c r="K226" s="6">
        <f t="shared" si="18"/>
        <v>0</v>
      </c>
      <c r="L226" s="8">
        <f t="shared" si="19"/>
        <v>0</v>
      </c>
      <c r="M226" s="9" t="s">
        <v>496</v>
      </c>
      <c r="N226" s="123"/>
      <c r="O226" s="123"/>
      <c r="P226" s="123"/>
      <c r="Q226" s="123"/>
      <c r="R226" s="138"/>
      <c r="S226" s="123"/>
    </row>
    <row r="227" spans="1:19" s="108" customFormat="1" ht="123" customHeight="1" x14ac:dyDescent="0.25">
      <c r="A227" s="2">
        <f>IF(I227="","",COUNTA($I$17:I227))</f>
        <v>177</v>
      </c>
      <c r="B227" s="2" t="str">
        <f t="shared" si="17"/>
        <v>177.BV17</v>
      </c>
      <c r="C227" s="2" t="str">
        <f t="shared" si="13"/>
        <v>177.BV17</v>
      </c>
      <c r="D227" s="11"/>
      <c r="E227" s="9" t="s">
        <v>497</v>
      </c>
      <c r="F227" s="9"/>
      <c r="G227" s="5" t="s">
        <v>31</v>
      </c>
      <c r="H227" s="5" t="s">
        <v>498</v>
      </c>
      <c r="I227" s="6">
        <v>10</v>
      </c>
      <c r="J227" s="6"/>
      <c r="K227" s="6">
        <f t="shared" si="18"/>
        <v>0</v>
      </c>
      <c r="L227" s="8">
        <f t="shared" si="19"/>
        <v>0</v>
      </c>
      <c r="M227" s="9" t="s">
        <v>499</v>
      </c>
      <c r="N227" s="102"/>
      <c r="O227" s="107"/>
      <c r="P227" s="107"/>
      <c r="Q227" s="107"/>
      <c r="R227" s="147"/>
      <c r="S227" s="147"/>
    </row>
    <row r="228" spans="1:19" s="108" customFormat="1" ht="123" customHeight="1" x14ac:dyDescent="0.25">
      <c r="A228" s="2">
        <f>IF(I228="","",COUNTA($I$17:I228))</f>
        <v>178</v>
      </c>
      <c r="B228" s="2" t="str">
        <f t="shared" si="17"/>
        <v>178.BV17</v>
      </c>
      <c r="C228" s="2" t="str">
        <f t="shared" si="13"/>
        <v>178.BV17</v>
      </c>
      <c r="D228" s="11"/>
      <c r="E228" s="9" t="s">
        <v>500</v>
      </c>
      <c r="F228" s="9"/>
      <c r="G228" s="5" t="s">
        <v>31</v>
      </c>
      <c r="H228" s="5" t="s">
        <v>495</v>
      </c>
      <c r="I228" s="6">
        <v>5</v>
      </c>
      <c r="J228" s="6"/>
      <c r="K228" s="6">
        <f t="shared" si="18"/>
        <v>0</v>
      </c>
      <c r="L228" s="8">
        <f t="shared" si="19"/>
        <v>0</v>
      </c>
      <c r="M228" s="9" t="s">
        <v>501</v>
      </c>
      <c r="N228" s="102"/>
      <c r="O228" s="102"/>
      <c r="P228" s="107"/>
      <c r="Q228" s="107"/>
      <c r="R228" s="102"/>
      <c r="S228" s="102"/>
    </row>
    <row r="229" spans="1:19" s="109" customFormat="1" ht="123" customHeight="1" x14ac:dyDescent="0.25">
      <c r="A229" s="2">
        <f>IF(I229="","",COUNTA($I$17:I229))</f>
        <v>179</v>
      </c>
      <c r="B229" s="2" t="str">
        <f t="shared" si="17"/>
        <v>179.BV17</v>
      </c>
      <c r="C229" s="2" t="str">
        <f t="shared" si="13"/>
        <v>179.BV17</v>
      </c>
      <c r="D229" s="11"/>
      <c r="E229" s="9" t="s">
        <v>502</v>
      </c>
      <c r="F229" s="9"/>
      <c r="G229" s="5" t="s">
        <v>31</v>
      </c>
      <c r="H229" s="5" t="s">
        <v>498</v>
      </c>
      <c r="I229" s="6">
        <v>5</v>
      </c>
      <c r="J229" s="6"/>
      <c r="K229" s="6">
        <f t="shared" si="18"/>
        <v>0</v>
      </c>
      <c r="L229" s="8">
        <f t="shared" si="19"/>
        <v>0</v>
      </c>
      <c r="M229" s="9" t="s">
        <v>503</v>
      </c>
      <c r="N229" s="102"/>
      <c r="O229" s="102"/>
      <c r="P229" s="107"/>
      <c r="Q229" s="107"/>
      <c r="R229" s="102"/>
      <c r="S229" s="102"/>
    </row>
    <row r="230" spans="1:19" s="109" customFormat="1" ht="123" customHeight="1" x14ac:dyDescent="0.25">
      <c r="A230" s="2">
        <f>IF(I230="","",COUNTA($I$17:I230))</f>
        <v>180</v>
      </c>
      <c r="B230" s="2" t="str">
        <f t="shared" si="17"/>
        <v>180.BV17</v>
      </c>
      <c r="C230" s="2" t="str">
        <f t="shared" si="13"/>
        <v>180.BV17</v>
      </c>
      <c r="D230" s="11"/>
      <c r="E230" s="9" t="s">
        <v>504</v>
      </c>
      <c r="F230" s="9"/>
      <c r="G230" s="5" t="s">
        <v>31</v>
      </c>
      <c r="H230" s="5" t="s">
        <v>495</v>
      </c>
      <c r="I230" s="6">
        <v>4</v>
      </c>
      <c r="J230" s="6"/>
      <c r="K230" s="6">
        <f t="shared" si="18"/>
        <v>0</v>
      </c>
      <c r="L230" s="8">
        <f t="shared" si="19"/>
        <v>0</v>
      </c>
      <c r="M230" s="9" t="s">
        <v>505</v>
      </c>
      <c r="N230" s="102"/>
      <c r="O230" s="102"/>
      <c r="P230" s="107"/>
      <c r="Q230" s="107"/>
      <c r="R230" s="102"/>
      <c r="S230" s="102"/>
    </row>
    <row r="231" spans="1:19" s="108" customFormat="1" ht="123" customHeight="1" x14ac:dyDescent="0.25">
      <c r="A231" s="2">
        <f>IF(I231="","",COUNTA($I$17:I231))</f>
        <v>181</v>
      </c>
      <c r="B231" s="2" t="str">
        <f t="shared" si="17"/>
        <v>181.BV17</v>
      </c>
      <c r="C231" s="2" t="str">
        <f t="shared" si="13"/>
        <v>181.BV17</v>
      </c>
      <c r="D231" s="11"/>
      <c r="E231" s="9" t="s">
        <v>506</v>
      </c>
      <c r="F231" s="9"/>
      <c r="G231" s="5" t="s">
        <v>31</v>
      </c>
      <c r="H231" s="66" t="s">
        <v>507</v>
      </c>
      <c r="I231" s="6">
        <v>2700</v>
      </c>
      <c r="J231" s="6"/>
      <c r="K231" s="6">
        <f t="shared" si="18"/>
        <v>0</v>
      </c>
      <c r="L231" s="8">
        <f t="shared" si="19"/>
        <v>0</v>
      </c>
      <c r="M231" s="210" t="s">
        <v>508</v>
      </c>
      <c r="N231" s="102"/>
      <c r="O231" s="102"/>
      <c r="P231" s="107"/>
      <c r="Q231" s="107"/>
      <c r="R231" s="102"/>
      <c r="S231" s="102"/>
    </row>
    <row r="232" spans="1:19" s="108" customFormat="1" ht="123" customHeight="1" x14ac:dyDescent="0.25">
      <c r="A232" s="2">
        <f>IF(I232="","",COUNTA($I$17:I232))</f>
        <v>182</v>
      </c>
      <c r="B232" s="2" t="str">
        <f t="shared" si="17"/>
        <v>182.BV17</v>
      </c>
      <c r="C232" s="2" t="str">
        <f t="shared" si="13"/>
        <v>182.BV17</v>
      </c>
      <c r="D232" s="11"/>
      <c r="E232" s="9" t="s">
        <v>509</v>
      </c>
      <c r="F232" s="9"/>
      <c r="G232" s="5" t="s">
        <v>31</v>
      </c>
      <c r="H232" s="5" t="s">
        <v>510</v>
      </c>
      <c r="I232" s="6">
        <v>3</v>
      </c>
      <c r="J232" s="6"/>
      <c r="K232" s="6">
        <f t="shared" si="18"/>
        <v>0</v>
      </c>
      <c r="L232" s="8">
        <f t="shared" si="19"/>
        <v>0</v>
      </c>
      <c r="M232" s="9" t="s">
        <v>511</v>
      </c>
      <c r="N232" s="129"/>
      <c r="O232" s="129"/>
      <c r="P232" s="155"/>
      <c r="Q232" s="130"/>
      <c r="R232" s="129"/>
      <c r="S232" s="129"/>
    </row>
    <row r="233" spans="1:19" s="109" customFormat="1" ht="123" customHeight="1" x14ac:dyDescent="0.25">
      <c r="A233" s="2">
        <f>IF(I233="","",COUNTA($I$17:I233))</f>
        <v>183</v>
      </c>
      <c r="B233" s="2" t="str">
        <f t="shared" si="17"/>
        <v>183.BV17</v>
      </c>
      <c r="C233" s="2" t="str">
        <f t="shared" si="13"/>
        <v>183.BV17</v>
      </c>
      <c r="D233" s="11"/>
      <c r="E233" s="9" t="s">
        <v>512</v>
      </c>
      <c r="F233" s="9"/>
      <c r="G233" s="5" t="s">
        <v>513</v>
      </c>
      <c r="H233" s="5" t="s">
        <v>514</v>
      </c>
      <c r="I233" s="6">
        <v>2</v>
      </c>
      <c r="J233" s="6"/>
      <c r="K233" s="6">
        <f t="shared" si="18"/>
        <v>0</v>
      </c>
      <c r="L233" s="8">
        <f t="shared" si="19"/>
        <v>0</v>
      </c>
      <c r="M233" s="14" t="s">
        <v>515</v>
      </c>
      <c r="N233" s="124"/>
      <c r="O233" s="124"/>
      <c r="P233" s="145"/>
      <c r="Q233" s="125"/>
      <c r="R233" s="124"/>
      <c r="S233" s="146"/>
    </row>
    <row r="234" spans="1:19" s="108" customFormat="1" ht="123" customHeight="1" x14ac:dyDescent="0.25">
      <c r="A234" s="2">
        <f>IF(I234="","",COUNTA($I$17:I234))</f>
        <v>184</v>
      </c>
      <c r="B234" s="2" t="str">
        <f t="shared" si="17"/>
        <v>184.BV17</v>
      </c>
      <c r="C234" s="2" t="str">
        <f t="shared" si="13"/>
        <v>184.BV17</v>
      </c>
      <c r="D234" s="11"/>
      <c r="E234" s="9" t="s">
        <v>512</v>
      </c>
      <c r="F234" s="9"/>
      <c r="G234" s="5" t="s">
        <v>513</v>
      </c>
      <c r="H234" s="5" t="s">
        <v>514</v>
      </c>
      <c r="I234" s="6">
        <v>2</v>
      </c>
      <c r="J234" s="6"/>
      <c r="K234" s="6">
        <f t="shared" si="18"/>
        <v>0</v>
      </c>
      <c r="L234" s="8">
        <f t="shared" si="19"/>
        <v>0</v>
      </c>
      <c r="M234" s="14" t="s">
        <v>516</v>
      </c>
      <c r="N234" s="102"/>
      <c r="O234" s="102"/>
      <c r="P234" s="107"/>
      <c r="Q234" s="107"/>
      <c r="R234" s="102"/>
      <c r="S234" s="102"/>
    </row>
    <row r="235" spans="1:19" s="108" customFormat="1" ht="123" customHeight="1" x14ac:dyDescent="0.25">
      <c r="A235" s="2">
        <f>IF(I235="","",COUNTA($I$17:I235))</f>
        <v>185</v>
      </c>
      <c r="B235" s="2" t="str">
        <f t="shared" si="17"/>
        <v>185.BV17</v>
      </c>
      <c r="C235" s="2" t="str">
        <f t="shared" si="13"/>
        <v>185.BV17</v>
      </c>
      <c r="D235" s="11"/>
      <c r="E235" s="9" t="s">
        <v>517</v>
      </c>
      <c r="F235" s="9"/>
      <c r="G235" s="5" t="s">
        <v>518</v>
      </c>
      <c r="H235" s="5" t="s">
        <v>519</v>
      </c>
      <c r="I235" s="6">
        <v>100</v>
      </c>
      <c r="J235" s="6"/>
      <c r="K235" s="6">
        <f t="shared" si="18"/>
        <v>0</v>
      </c>
      <c r="L235" s="8">
        <f t="shared" si="19"/>
        <v>0</v>
      </c>
      <c r="M235" s="9" t="s">
        <v>520</v>
      </c>
      <c r="N235" s="102"/>
      <c r="O235" s="102"/>
      <c r="P235" s="107"/>
      <c r="Q235" s="107"/>
      <c r="R235" s="102"/>
      <c r="S235" s="102"/>
    </row>
    <row r="236" spans="1:19" s="108" customFormat="1" ht="123" customHeight="1" x14ac:dyDescent="0.25">
      <c r="A236" s="2">
        <f>IF(I236="","",COUNTA($I$17:I236))</f>
        <v>186</v>
      </c>
      <c r="B236" s="2" t="str">
        <f t="shared" si="17"/>
        <v>186.BV17</v>
      </c>
      <c r="C236" s="2" t="str">
        <f t="shared" si="13"/>
        <v>186.BV17</v>
      </c>
      <c r="D236" s="11"/>
      <c r="E236" s="9" t="s">
        <v>521</v>
      </c>
      <c r="F236" s="9"/>
      <c r="G236" s="5" t="s">
        <v>518</v>
      </c>
      <c r="H236" s="5" t="s">
        <v>522</v>
      </c>
      <c r="I236" s="6">
        <v>2</v>
      </c>
      <c r="J236" s="6"/>
      <c r="K236" s="6">
        <f t="shared" si="18"/>
        <v>0</v>
      </c>
      <c r="L236" s="8">
        <f t="shared" si="19"/>
        <v>0</v>
      </c>
      <c r="M236" s="9" t="s">
        <v>523</v>
      </c>
      <c r="N236" s="144"/>
      <c r="O236" s="144"/>
      <c r="P236" s="107"/>
      <c r="Q236" s="107"/>
      <c r="R236" s="102"/>
      <c r="S236" s="102"/>
    </row>
    <row r="237" spans="1:19" s="108" customFormat="1" ht="123" customHeight="1" x14ac:dyDescent="0.25">
      <c r="A237" s="2">
        <f>IF(I237="","",COUNTA($I$17:I237))</f>
        <v>187</v>
      </c>
      <c r="B237" s="2" t="str">
        <f t="shared" si="17"/>
        <v>187.BV17</v>
      </c>
      <c r="C237" s="2" t="str">
        <f t="shared" si="13"/>
        <v>187.BV17</v>
      </c>
      <c r="D237" s="11"/>
      <c r="E237" s="9" t="s">
        <v>524</v>
      </c>
      <c r="F237" s="67"/>
      <c r="G237" s="5" t="s">
        <v>518</v>
      </c>
      <c r="H237" s="5" t="s">
        <v>522</v>
      </c>
      <c r="I237" s="6">
        <v>2</v>
      </c>
      <c r="J237" s="6"/>
      <c r="K237" s="6">
        <f t="shared" si="18"/>
        <v>0</v>
      </c>
      <c r="L237" s="8">
        <f t="shared" si="19"/>
        <v>0</v>
      </c>
      <c r="M237" s="9" t="s">
        <v>525</v>
      </c>
      <c r="N237" s="102"/>
      <c r="O237" s="102"/>
      <c r="P237" s="107"/>
      <c r="Q237" s="107"/>
      <c r="R237" s="102"/>
      <c r="S237" s="102"/>
    </row>
    <row r="238" spans="1:19" s="109" customFormat="1" ht="123" customHeight="1" x14ac:dyDescent="0.25">
      <c r="A238" s="2">
        <f>IF(I238="","",COUNTA($I$17:I238))</f>
        <v>188</v>
      </c>
      <c r="B238" s="2" t="str">
        <f t="shared" si="17"/>
        <v>188.BV17</v>
      </c>
      <c r="C238" s="2" t="str">
        <f t="shared" si="13"/>
        <v>188.BV17</v>
      </c>
      <c r="D238" s="11"/>
      <c r="E238" s="9" t="s">
        <v>526</v>
      </c>
      <c r="F238" s="67"/>
      <c r="G238" s="5" t="s">
        <v>518</v>
      </c>
      <c r="H238" s="5" t="s">
        <v>522</v>
      </c>
      <c r="I238" s="6">
        <v>5</v>
      </c>
      <c r="J238" s="6"/>
      <c r="K238" s="6">
        <f t="shared" si="18"/>
        <v>0</v>
      </c>
      <c r="L238" s="8">
        <f t="shared" si="19"/>
        <v>0</v>
      </c>
      <c r="M238" s="9" t="s">
        <v>527</v>
      </c>
      <c r="N238" s="102"/>
      <c r="O238" s="102"/>
      <c r="P238" s="107"/>
      <c r="Q238" s="107"/>
      <c r="R238" s="102"/>
      <c r="S238" s="102"/>
    </row>
    <row r="239" spans="1:19" s="109" customFormat="1" ht="123" customHeight="1" x14ac:dyDescent="0.25">
      <c r="A239" s="2">
        <f>IF(I239="","",COUNTA($I$17:I239))</f>
        <v>189</v>
      </c>
      <c r="B239" s="2" t="str">
        <f t="shared" si="17"/>
        <v>189.BV17</v>
      </c>
      <c r="C239" s="2" t="str">
        <f t="shared" si="13"/>
        <v>189.BV17</v>
      </c>
      <c r="D239" s="11"/>
      <c r="E239" s="9" t="s">
        <v>528</v>
      </c>
      <c r="F239" s="67"/>
      <c r="G239" s="5" t="s">
        <v>518</v>
      </c>
      <c r="H239" s="5" t="s">
        <v>522</v>
      </c>
      <c r="I239" s="6">
        <v>2</v>
      </c>
      <c r="J239" s="6"/>
      <c r="K239" s="6">
        <f t="shared" si="18"/>
        <v>0</v>
      </c>
      <c r="L239" s="8">
        <f t="shared" si="19"/>
        <v>0</v>
      </c>
      <c r="M239" s="9" t="s">
        <v>529</v>
      </c>
      <c r="N239" s="102"/>
      <c r="O239" s="102"/>
      <c r="P239" s="107"/>
      <c r="Q239" s="107"/>
      <c r="R239" s="102"/>
      <c r="S239" s="102"/>
    </row>
    <row r="240" spans="1:19" s="109" customFormat="1" ht="123" customHeight="1" x14ac:dyDescent="0.25">
      <c r="A240" s="2">
        <f>IF(I240="","",COUNTA($I$17:I240))</f>
        <v>190</v>
      </c>
      <c r="B240" s="2" t="str">
        <f t="shared" si="17"/>
        <v>190.BV17</v>
      </c>
      <c r="C240" s="2" t="str">
        <f t="shared" si="13"/>
        <v>190.BV17</v>
      </c>
      <c r="D240" s="11"/>
      <c r="E240" s="9" t="s">
        <v>530</v>
      </c>
      <c r="F240" s="9"/>
      <c r="G240" s="5" t="s">
        <v>518</v>
      </c>
      <c r="H240" s="5" t="s">
        <v>522</v>
      </c>
      <c r="I240" s="6">
        <v>2</v>
      </c>
      <c r="J240" s="6"/>
      <c r="K240" s="6">
        <f t="shared" si="18"/>
        <v>0</v>
      </c>
      <c r="L240" s="8">
        <f t="shared" si="19"/>
        <v>0</v>
      </c>
      <c r="M240" s="9" t="s">
        <v>531</v>
      </c>
      <c r="N240" s="144"/>
      <c r="O240" s="144"/>
      <c r="P240" s="107"/>
      <c r="Q240" s="107"/>
      <c r="R240" s="102"/>
      <c r="S240" s="102"/>
    </row>
    <row r="241" spans="1:19" s="109" customFormat="1" ht="123" customHeight="1" x14ac:dyDescent="0.25">
      <c r="A241" s="2">
        <f>IF(I241="","",COUNTA($I$17:I241))</f>
        <v>191</v>
      </c>
      <c r="B241" s="2" t="str">
        <f t="shared" si="17"/>
        <v>191.BV17</v>
      </c>
      <c r="C241" s="2" t="str">
        <f t="shared" si="13"/>
        <v>191.BV17</v>
      </c>
      <c r="D241" s="211"/>
      <c r="E241" s="67" t="s">
        <v>532</v>
      </c>
      <c r="F241" s="9"/>
      <c r="G241" s="2" t="s">
        <v>41</v>
      </c>
      <c r="H241" s="2" t="s">
        <v>533</v>
      </c>
      <c r="I241" s="6">
        <v>6</v>
      </c>
      <c r="J241" s="6"/>
      <c r="K241" s="6">
        <f t="shared" si="18"/>
        <v>0</v>
      </c>
      <c r="L241" s="8">
        <f t="shared" si="19"/>
        <v>0</v>
      </c>
      <c r="M241" s="9" t="s">
        <v>534</v>
      </c>
      <c r="N241" s="102"/>
      <c r="O241" s="102"/>
      <c r="P241" s="107"/>
      <c r="Q241" s="107"/>
      <c r="R241" s="102"/>
      <c r="S241" s="102"/>
    </row>
    <row r="242" spans="1:19" s="109" customFormat="1" ht="123" customHeight="1" x14ac:dyDescent="0.25">
      <c r="A242" s="2">
        <f>IF(I242="","",COUNTA($I$17:I242))</f>
        <v>192</v>
      </c>
      <c r="B242" s="2" t="str">
        <f t="shared" si="17"/>
        <v>192.BV17</v>
      </c>
      <c r="C242" s="2" t="str">
        <f t="shared" si="13"/>
        <v>192.BV17</v>
      </c>
      <c r="D242" s="80"/>
      <c r="E242" s="67" t="s">
        <v>535</v>
      </c>
      <c r="F242" s="9"/>
      <c r="G242" s="2" t="s">
        <v>41</v>
      </c>
      <c r="H242" s="2" t="s">
        <v>41</v>
      </c>
      <c r="I242" s="6">
        <v>6</v>
      </c>
      <c r="J242" s="6"/>
      <c r="K242" s="6">
        <f t="shared" si="18"/>
        <v>0</v>
      </c>
      <c r="L242" s="8">
        <f t="shared" si="19"/>
        <v>0</v>
      </c>
      <c r="M242" s="34" t="s">
        <v>1472</v>
      </c>
      <c r="N242" s="102"/>
      <c r="O242" s="102"/>
      <c r="P242" s="107"/>
      <c r="Q242" s="107"/>
      <c r="R242" s="102"/>
      <c r="S242" s="102"/>
    </row>
    <row r="243" spans="1:19" s="109" customFormat="1" ht="123" customHeight="1" x14ac:dyDescent="0.25">
      <c r="A243" s="2">
        <f>IF(I243="","",COUNTA($I$17:I243))</f>
        <v>193</v>
      </c>
      <c r="B243" s="2" t="str">
        <f t="shared" si="17"/>
        <v>193.BV17</v>
      </c>
      <c r="C243" s="2" t="str">
        <f t="shared" si="13"/>
        <v>193.BV17</v>
      </c>
      <c r="D243" s="80"/>
      <c r="E243" s="67" t="s">
        <v>536</v>
      </c>
      <c r="F243" s="9"/>
      <c r="G243" s="2" t="s">
        <v>41</v>
      </c>
      <c r="H243" s="2" t="s">
        <v>41</v>
      </c>
      <c r="I243" s="6">
        <v>6</v>
      </c>
      <c r="J243" s="6"/>
      <c r="K243" s="6">
        <f t="shared" si="18"/>
        <v>0</v>
      </c>
      <c r="L243" s="8">
        <f t="shared" si="19"/>
        <v>0</v>
      </c>
      <c r="M243" s="34" t="s">
        <v>537</v>
      </c>
      <c r="N243" s="102"/>
      <c r="O243" s="102"/>
      <c r="P243" s="107"/>
      <c r="Q243" s="107"/>
      <c r="R243" s="102"/>
      <c r="S243" s="102"/>
    </row>
    <row r="244" spans="1:19" s="109" customFormat="1" ht="123" customHeight="1" x14ac:dyDescent="0.25">
      <c r="A244" s="2">
        <f>IF(I244="","",COUNTA($I$17:I244))</f>
        <v>194</v>
      </c>
      <c r="B244" s="2" t="str">
        <f t="shared" si="17"/>
        <v>194.BV17</v>
      </c>
      <c r="C244" s="2" t="str">
        <f t="shared" si="13"/>
        <v>194.BV17</v>
      </c>
      <c r="D244" s="80"/>
      <c r="E244" s="9" t="s">
        <v>538</v>
      </c>
      <c r="F244" s="9"/>
      <c r="G244" s="2" t="s">
        <v>539</v>
      </c>
      <c r="H244" s="2" t="s">
        <v>539</v>
      </c>
      <c r="I244" s="18">
        <v>6</v>
      </c>
      <c r="J244" s="18"/>
      <c r="K244" s="6">
        <f t="shared" si="18"/>
        <v>0</v>
      </c>
      <c r="L244" s="8">
        <f t="shared" si="19"/>
        <v>0</v>
      </c>
      <c r="M244" s="9" t="s">
        <v>540</v>
      </c>
      <c r="N244" s="123"/>
      <c r="O244" s="123"/>
      <c r="P244" s="123"/>
      <c r="Q244" s="123"/>
      <c r="R244" s="138"/>
      <c r="S244" s="123"/>
    </row>
    <row r="245" spans="1:19" s="109" customFormat="1" ht="123" customHeight="1" x14ac:dyDescent="0.25">
      <c r="A245" s="2">
        <f>IF(I245="","",COUNTA($I$17:I245))</f>
        <v>195</v>
      </c>
      <c r="B245" s="2" t="str">
        <f t="shared" si="17"/>
        <v>195.BV17</v>
      </c>
      <c r="C245" s="2" t="str">
        <f t="shared" si="13"/>
        <v>195.BV17</v>
      </c>
      <c r="D245" s="11"/>
      <c r="E245" s="9" t="s">
        <v>541</v>
      </c>
      <c r="F245" s="10"/>
      <c r="G245" s="2" t="s">
        <v>31</v>
      </c>
      <c r="H245" s="2" t="s">
        <v>542</v>
      </c>
      <c r="I245" s="18">
        <v>6</v>
      </c>
      <c r="J245" s="18"/>
      <c r="K245" s="6">
        <f t="shared" si="18"/>
        <v>0</v>
      </c>
      <c r="L245" s="6"/>
      <c r="M245" s="9" t="s">
        <v>543</v>
      </c>
      <c r="N245" s="102"/>
      <c r="O245" s="102"/>
      <c r="P245" s="107"/>
      <c r="Q245" s="107"/>
      <c r="R245" s="102"/>
      <c r="S245" s="102"/>
    </row>
    <row r="246" spans="1:19" s="109" customFormat="1" ht="123" customHeight="1" x14ac:dyDescent="0.25">
      <c r="A246" s="2">
        <f>IF(I246="","",COUNTA($I$17:I246))</f>
        <v>196</v>
      </c>
      <c r="B246" s="2" t="str">
        <f t="shared" si="17"/>
        <v>196.BV17</v>
      </c>
      <c r="C246" s="2" t="str">
        <f t="shared" si="13"/>
        <v>196.BV17</v>
      </c>
      <c r="D246" s="11"/>
      <c r="E246" s="9" t="s">
        <v>544</v>
      </c>
      <c r="F246" s="9"/>
      <c r="G246" s="2" t="s">
        <v>41</v>
      </c>
      <c r="H246" s="2" t="s">
        <v>545</v>
      </c>
      <c r="I246" s="18">
        <v>6</v>
      </c>
      <c r="J246" s="18"/>
      <c r="K246" s="6">
        <f t="shared" si="18"/>
        <v>0</v>
      </c>
      <c r="L246" s="8">
        <f t="shared" si="19"/>
        <v>0</v>
      </c>
      <c r="M246" s="9" t="s">
        <v>546</v>
      </c>
      <c r="N246" s="102"/>
      <c r="O246" s="102"/>
      <c r="P246" s="107"/>
      <c r="Q246" s="107"/>
      <c r="R246" s="139"/>
      <c r="S246" s="140"/>
    </row>
    <row r="247" spans="1:19" s="109" customFormat="1" ht="123" customHeight="1" x14ac:dyDescent="0.25">
      <c r="A247" s="2">
        <f>IF(I247="","",COUNTA($I$17:I247))</f>
        <v>197</v>
      </c>
      <c r="B247" s="2" t="str">
        <f t="shared" si="17"/>
        <v>197.BV17</v>
      </c>
      <c r="C247" s="2" t="str">
        <f t="shared" si="13"/>
        <v>197.BV17</v>
      </c>
      <c r="D247" s="11"/>
      <c r="E247" s="9" t="s">
        <v>547</v>
      </c>
      <c r="F247" s="9"/>
      <c r="G247" s="2" t="s">
        <v>41</v>
      </c>
      <c r="H247" s="2" t="s">
        <v>545</v>
      </c>
      <c r="I247" s="18">
        <v>6</v>
      </c>
      <c r="J247" s="18"/>
      <c r="K247" s="6">
        <f t="shared" si="18"/>
        <v>0</v>
      </c>
      <c r="L247" s="8">
        <f t="shared" si="19"/>
        <v>0</v>
      </c>
      <c r="M247" s="9" t="s">
        <v>548</v>
      </c>
      <c r="N247" s="102"/>
      <c r="O247" s="102"/>
      <c r="P247" s="123"/>
      <c r="Q247" s="107"/>
      <c r="R247" s="139"/>
      <c r="S247" s="140"/>
    </row>
    <row r="248" spans="1:19" s="109" customFormat="1" ht="123" customHeight="1" x14ac:dyDescent="0.25">
      <c r="A248" s="2">
        <f>IF(I248="","",COUNTA($I$17:I248))</f>
        <v>198</v>
      </c>
      <c r="B248" s="2" t="str">
        <f t="shared" si="17"/>
        <v>198.BV17</v>
      </c>
      <c r="C248" s="2" t="str">
        <f t="shared" si="13"/>
        <v>198.BV17</v>
      </c>
      <c r="D248" s="11"/>
      <c r="E248" s="9" t="s">
        <v>549</v>
      </c>
      <c r="F248" s="9"/>
      <c r="G248" s="2" t="s">
        <v>539</v>
      </c>
      <c r="H248" s="2" t="s">
        <v>539</v>
      </c>
      <c r="I248" s="18">
        <v>6</v>
      </c>
      <c r="J248" s="18"/>
      <c r="K248" s="6">
        <f t="shared" si="18"/>
        <v>0</v>
      </c>
      <c r="L248" s="8">
        <f t="shared" si="19"/>
        <v>0</v>
      </c>
      <c r="M248" s="9" t="s">
        <v>550</v>
      </c>
      <c r="N248" s="102"/>
      <c r="O248" s="102"/>
      <c r="P248" s="107"/>
      <c r="Q248" s="107"/>
      <c r="R248" s="102"/>
      <c r="S248" s="102"/>
    </row>
    <row r="249" spans="1:19" s="108" customFormat="1" ht="15" customHeight="1" x14ac:dyDescent="0.25">
      <c r="A249" s="2" t="str">
        <f>IF(I249="","",COUNTA($I$17:I249))</f>
        <v/>
      </c>
      <c r="B249" s="2" t="str">
        <f t="shared" si="17"/>
        <v/>
      </c>
      <c r="C249" s="2" t="str">
        <f t="shared" si="13"/>
        <v/>
      </c>
      <c r="D249" s="3"/>
      <c r="E249" s="10" t="s">
        <v>551</v>
      </c>
      <c r="F249" s="9"/>
      <c r="G249" s="5"/>
      <c r="H249" s="5"/>
      <c r="I249" s="6"/>
      <c r="J249" s="6"/>
      <c r="K249" s="6" t="str">
        <f t="shared" si="18"/>
        <v/>
      </c>
      <c r="L249" s="8" t="str">
        <f t="shared" si="19"/>
        <v/>
      </c>
      <c r="M249" s="9"/>
      <c r="N249" s="123"/>
      <c r="O249" s="123"/>
      <c r="P249" s="123"/>
      <c r="Q249" s="123"/>
      <c r="R249" s="138"/>
      <c r="S249" s="123"/>
    </row>
    <row r="250" spans="1:19" s="109" customFormat="1" ht="123" customHeight="1" x14ac:dyDescent="0.25">
      <c r="A250" s="2">
        <f>IF(I250="","",COUNTA($I$17:I250))</f>
        <v>199</v>
      </c>
      <c r="B250" s="2" t="str">
        <f t="shared" si="17"/>
        <v>199.BV17</v>
      </c>
      <c r="C250" s="2" t="str">
        <f t="shared" si="13"/>
        <v>199.BV17</v>
      </c>
      <c r="D250" s="11"/>
      <c r="E250" s="9" t="s">
        <v>552</v>
      </c>
      <c r="F250" s="9"/>
      <c r="G250" s="5" t="s">
        <v>31</v>
      </c>
      <c r="H250" s="5" t="s">
        <v>553</v>
      </c>
      <c r="I250" s="6">
        <v>2</v>
      </c>
      <c r="J250" s="6"/>
      <c r="K250" s="6">
        <f t="shared" si="18"/>
        <v>0</v>
      </c>
      <c r="L250" s="8">
        <f t="shared" si="19"/>
        <v>0</v>
      </c>
      <c r="M250" s="9" t="s">
        <v>554</v>
      </c>
      <c r="N250" s="102"/>
      <c r="O250" s="102"/>
      <c r="P250" s="212"/>
      <c r="Q250" s="212"/>
      <c r="R250" s="102"/>
      <c r="S250" s="102"/>
    </row>
    <row r="251" spans="1:19" s="109" customFormat="1" ht="123" customHeight="1" x14ac:dyDescent="0.25">
      <c r="A251" s="2">
        <f>IF(I251="","",COUNTA($I$17:I251))</f>
        <v>200</v>
      </c>
      <c r="B251" s="2" t="str">
        <f t="shared" si="17"/>
        <v>200.BV17</v>
      </c>
      <c r="C251" s="2" t="str">
        <f t="shared" ref="C251:C314" si="20">B251</f>
        <v>200.BV17</v>
      </c>
      <c r="D251" s="11"/>
      <c r="E251" s="9" t="s">
        <v>555</v>
      </c>
      <c r="F251" s="9"/>
      <c r="G251" s="5" t="s">
        <v>31</v>
      </c>
      <c r="H251" s="5" t="s">
        <v>556</v>
      </c>
      <c r="I251" s="6">
        <v>2</v>
      </c>
      <c r="J251" s="6"/>
      <c r="K251" s="6">
        <f t="shared" si="18"/>
        <v>0</v>
      </c>
      <c r="L251" s="8">
        <f t="shared" si="19"/>
        <v>0</v>
      </c>
      <c r="M251" s="9" t="s">
        <v>557</v>
      </c>
      <c r="N251" s="213"/>
      <c r="O251" s="213"/>
      <c r="P251" s="155"/>
      <c r="Q251" s="130"/>
      <c r="R251" s="129"/>
      <c r="S251" s="129"/>
    </row>
    <row r="252" spans="1:19" s="108" customFormat="1" ht="123" customHeight="1" x14ac:dyDescent="0.25">
      <c r="A252" s="2">
        <f>IF(I252="","",COUNTA($I$17:I252))</f>
        <v>201</v>
      </c>
      <c r="B252" s="2" t="str">
        <f t="shared" si="17"/>
        <v>201.BV17</v>
      </c>
      <c r="C252" s="2" t="str">
        <f t="shared" si="20"/>
        <v>201.BV17</v>
      </c>
      <c r="D252" s="11"/>
      <c r="E252" s="9" t="s">
        <v>558</v>
      </c>
      <c r="F252" s="9"/>
      <c r="G252" s="5" t="s">
        <v>31</v>
      </c>
      <c r="H252" s="5" t="s">
        <v>553</v>
      </c>
      <c r="I252" s="6">
        <v>100</v>
      </c>
      <c r="J252" s="6"/>
      <c r="K252" s="6">
        <f t="shared" si="18"/>
        <v>0</v>
      </c>
      <c r="L252" s="8">
        <f t="shared" si="19"/>
        <v>0</v>
      </c>
      <c r="M252" s="9" t="s">
        <v>559</v>
      </c>
      <c r="N252" s="124"/>
      <c r="O252" s="124"/>
      <c r="P252" s="145"/>
      <c r="Q252" s="125"/>
      <c r="R252" s="124"/>
      <c r="S252" s="146"/>
    </row>
    <row r="253" spans="1:19" s="109" customFormat="1" ht="123" customHeight="1" x14ac:dyDescent="0.25">
      <c r="A253" s="2">
        <f>IF(I253="","",COUNTA($I$17:I253))</f>
        <v>202</v>
      </c>
      <c r="B253" s="2" t="str">
        <f t="shared" si="17"/>
        <v>202.BV17</v>
      </c>
      <c r="C253" s="2" t="str">
        <f t="shared" si="20"/>
        <v>202.BV17</v>
      </c>
      <c r="D253" s="11"/>
      <c r="E253" s="9" t="s">
        <v>560</v>
      </c>
      <c r="F253" s="9"/>
      <c r="G253" s="5" t="s">
        <v>31</v>
      </c>
      <c r="H253" s="5" t="s">
        <v>561</v>
      </c>
      <c r="I253" s="6">
        <v>50</v>
      </c>
      <c r="J253" s="6"/>
      <c r="K253" s="6">
        <f t="shared" si="18"/>
        <v>0</v>
      </c>
      <c r="L253" s="8">
        <f t="shared" si="19"/>
        <v>0</v>
      </c>
      <c r="M253" s="16" t="s">
        <v>562</v>
      </c>
      <c r="N253" s="102"/>
      <c r="O253" s="102"/>
      <c r="P253" s="212"/>
      <c r="Q253" s="212"/>
      <c r="R253" s="102"/>
      <c r="S253" s="102"/>
    </row>
    <row r="254" spans="1:19" s="109" customFormat="1" ht="123" customHeight="1" x14ac:dyDescent="0.25">
      <c r="A254" s="2">
        <f>IF(I254="","",COUNTA($I$17:I254))</f>
        <v>203</v>
      </c>
      <c r="B254" s="2" t="str">
        <f t="shared" si="17"/>
        <v>203.BV17</v>
      </c>
      <c r="C254" s="2" t="str">
        <f t="shared" si="20"/>
        <v>203.BV17</v>
      </c>
      <c r="D254" s="11"/>
      <c r="E254" s="9" t="s">
        <v>563</v>
      </c>
      <c r="F254" s="12"/>
      <c r="G254" s="5" t="s">
        <v>31</v>
      </c>
      <c r="H254" s="5" t="s">
        <v>564</v>
      </c>
      <c r="I254" s="6">
        <v>350</v>
      </c>
      <c r="J254" s="6"/>
      <c r="K254" s="6">
        <f t="shared" si="18"/>
        <v>0</v>
      </c>
      <c r="L254" s="8">
        <f t="shared" si="19"/>
        <v>0</v>
      </c>
      <c r="M254" s="13" t="s">
        <v>565</v>
      </c>
      <c r="N254" s="129"/>
      <c r="O254" s="129"/>
      <c r="P254" s="155"/>
      <c r="Q254" s="130"/>
      <c r="R254" s="129"/>
      <c r="S254" s="129"/>
    </row>
    <row r="255" spans="1:19" s="109" customFormat="1" ht="123" customHeight="1" x14ac:dyDescent="0.25">
      <c r="A255" s="2">
        <f>IF(I255="","",COUNTA($I$17:I255))</f>
        <v>204</v>
      </c>
      <c r="B255" s="2" t="str">
        <f t="shared" si="17"/>
        <v>204.BV17</v>
      </c>
      <c r="C255" s="2" t="str">
        <f t="shared" si="20"/>
        <v>204.BV17</v>
      </c>
      <c r="D255" s="11"/>
      <c r="E255" s="9" t="s">
        <v>566</v>
      </c>
      <c r="F255" s="9"/>
      <c r="G255" s="5" t="s">
        <v>31</v>
      </c>
      <c r="H255" s="5" t="s">
        <v>567</v>
      </c>
      <c r="I255" s="6">
        <v>10</v>
      </c>
      <c r="J255" s="6"/>
      <c r="K255" s="6">
        <f t="shared" si="18"/>
        <v>0</v>
      </c>
      <c r="L255" s="8">
        <f t="shared" si="19"/>
        <v>0</v>
      </c>
      <c r="M255" s="27" t="s">
        <v>568</v>
      </c>
      <c r="N255" s="124"/>
      <c r="O255" s="124"/>
      <c r="P255" s="145"/>
      <c r="Q255" s="125"/>
      <c r="R255" s="124"/>
      <c r="S255" s="146"/>
    </row>
    <row r="256" spans="1:19" s="109" customFormat="1" ht="123" customHeight="1" x14ac:dyDescent="0.25">
      <c r="A256" s="2">
        <f>IF(I256="","",COUNTA($I$17:I256))</f>
        <v>205</v>
      </c>
      <c r="B256" s="2" t="str">
        <f t="shared" si="17"/>
        <v>205.BV17</v>
      </c>
      <c r="C256" s="2" t="str">
        <f t="shared" si="20"/>
        <v>205.BV17</v>
      </c>
      <c r="D256" s="11"/>
      <c r="E256" s="9" t="s">
        <v>569</v>
      </c>
      <c r="F256" s="9"/>
      <c r="G256" s="5" t="s">
        <v>31</v>
      </c>
      <c r="H256" s="5" t="s">
        <v>570</v>
      </c>
      <c r="I256" s="6">
        <v>400</v>
      </c>
      <c r="J256" s="6"/>
      <c r="K256" s="6">
        <f t="shared" si="18"/>
        <v>0</v>
      </c>
      <c r="L256" s="8">
        <f t="shared" si="19"/>
        <v>0</v>
      </c>
      <c r="M256" s="16" t="s">
        <v>571</v>
      </c>
      <c r="N256" s="129"/>
      <c r="O256" s="129"/>
      <c r="P256" s="155"/>
      <c r="Q256" s="130"/>
      <c r="R256" s="129"/>
      <c r="S256" s="129"/>
    </row>
    <row r="257" spans="1:19" s="109" customFormat="1" ht="123" customHeight="1" x14ac:dyDescent="0.25">
      <c r="A257" s="2">
        <f>IF(I257="","",COUNTA($I$17:I257))</f>
        <v>206</v>
      </c>
      <c r="B257" s="2" t="str">
        <f t="shared" si="17"/>
        <v>206.BV17</v>
      </c>
      <c r="C257" s="2" t="str">
        <f t="shared" si="20"/>
        <v>206.BV17</v>
      </c>
      <c r="D257" s="11"/>
      <c r="E257" s="9" t="s">
        <v>572</v>
      </c>
      <c r="F257" s="9"/>
      <c r="G257" s="5" t="s">
        <v>31</v>
      </c>
      <c r="H257" s="5" t="s">
        <v>570</v>
      </c>
      <c r="I257" s="6">
        <v>400</v>
      </c>
      <c r="J257" s="6"/>
      <c r="K257" s="6">
        <f t="shared" si="18"/>
        <v>0</v>
      </c>
      <c r="L257" s="8">
        <f t="shared" si="19"/>
        <v>0</v>
      </c>
      <c r="M257" s="16" t="s">
        <v>573</v>
      </c>
      <c r="N257" s="214"/>
      <c r="O257" s="214"/>
      <c r="P257" s="107"/>
      <c r="Q257" s="107"/>
      <c r="R257" s="177"/>
      <c r="S257" s="144"/>
    </row>
    <row r="258" spans="1:19" s="109" customFormat="1" ht="15" customHeight="1" x14ac:dyDescent="0.25">
      <c r="A258" s="2" t="str">
        <f>IF(I258="","",COUNTA($I$17:I258))</f>
        <v/>
      </c>
      <c r="B258" s="2" t="str">
        <f t="shared" si="17"/>
        <v/>
      </c>
      <c r="C258" s="2" t="str">
        <f t="shared" si="20"/>
        <v/>
      </c>
      <c r="D258" s="3"/>
      <c r="E258" s="12" t="s">
        <v>574</v>
      </c>
      <c r="F258" s="69"/>
      <c r="G258" s="5"/>
      <c r="H258" s="5"/>
      <c r="I258" s="6"/>
      <c r="J258" s="6"/>
      <c r="K258" s="6" t="str">
        <f t="shared" si="18"/>
        <v/>
      </c>
      <c r="L258" s="8" t="str">
        <f t="shared" si="19"/>
        <v/>
      </c>
      <c r="M258" s="9"/>
      <c r="N258" s="215"/>
      <c r="O258" s="215"/>
      <c r="P258" s="153"/>
      <c r="Q258" s="150"/>
      <c r="R258" s="139"/>
      <c r="S258" s="124"/>
    </row>
    <row r="259" spans="1:19" s="112" customFormat="1" ht="123" customHeight="1" x14ac:dyDescent="0.25">
      <c r="A259" s="2">
        <f>IF(I259="","",COUNTA($I$17:I259))</f>
        <v>207</v>
      </c>
      <c r="B259" s="2" t="str">
        <f t="shared" si="17"/>
        <v>207.BV17</v>
      </c>
      <c r="C259" s="2" t="str">
        <f t="shared" si="20"/>
        <v>207.BV17</v>
      </c>
      <c r="D259" s="5"/>
      <c r="E259" s="9" t="s">
        <v>575</v>
      </c>
      <c r="F259" s="7"/>
      <c r="G259" s="5" t="s">
        <v>122</v>
      </c>
      <c r="H259" s="5" t="s">
        <v>576</v>
      </c>
      <c r="I259" s="6">
        <v>5</v>
      </c>
      <c r="J259" s="6"/>
      <c r="K259" s="6">
        <f>IF(I259="","",J259*I259)</f>
        <v>0</v>
      </c>
      <c r="L259" s="8">
        <f>K259</f>
        <v>0</v>
      </c>
      <c r="M259" s="9" t="s">
        <v>577</v>
      </c>
      <c r="N259" s="102"/>
      <c r="O259" s="102"/>
      <c r="P259" s="107"/>
      <c r="Q259" s="107"/>
      <c r="R259" s="124"/>
      <c r="S259" s="125"/>
    </row>
    <row r="260" spans="1:19" s="109" customFormat="1" ht="123" customHeight="1" x14ac:dyDescent="0.25">
      <c r="A260" s="2">
        <f>IF(I260="","",COUNTA($I$17:I260))</f>
        <v>208</v>
      </c>
      <c r="B260" s="2" t="str">
        <f t="shared" si="17"/>
        <v>208.BV17</v>
      </c>
      <c r="C260" s="2" t="str">
        <f t="shared" si="20"/>
        <v>208.BV17</v>
      </c>
      <c r="D260" s="5"/>
      <c r="E260" s="9" t="s">
        <v>578</v>
      </c>
      <c r="F260" s="70"/>
      <c r="G260" s="5" t="s">
        <v>31</v>
      </c>
      <c r="H260" s="5" t="s">
        <v>579</v>
      </c>
      <c r="I260" s="6">
        <v>100</v>
      </c>
      <c r="J260" s="6"/>
      <c r="K260" s="6">
        <f>IF(I260="","",J260*I260)</f>
        <v>0</v>
      </c>
      <c r="L260" s="8">
        <f>K260</f>
        <v>0</v>
      </c>
      <c r="M260" s="9" t="s">
        <v>580</v>
      </c>
      <c r="N260" s="102"/>
      <c r="O260" s="102"/>
      <c r="P260" s="107"/>
      <c r="Q260" s="107"/>
      <c r="R260" s="102"/>
      <c r="S260" s="102"/>
    </row>
    <row r="261" spans="1:19" s="109" customFormat="1" ht="123" customHeight="1" x14ac:dyDescent="0.25">
      <c r="A261" s="2">
        <f>IF(I261="","",COUNTA($I$17:I261))</f>
        <v>209</v>
      </c>
      <c r="B261" s="2" t="str">
        <f t="shared" si="17"/>
        <v>209.BV17</v>
      </c>
      <c r="C261" s="2" t="str">
        <f t="shared" si="20"/>
        <v>209.BV17</v>
      </c>
      <c r="D261" s="11"/>
      <c r="E261" s="9" t="s">
        <v>581</v>
      </c>
      <c r="F261" s="9"/>
      <c r="G261" s="5" t="s">
        <v>31</v>
      </c>
      <c r="H261" s="5" t="s">
        <v>582</v>
      </c>
      <c r="I261" s="6">
        <v>2</v>
      </c>
      <c r="J261" s="6"/>
      <c r="K261" s="6">
        <f t="shared" si="18"/>
        <v>0</v>
      </c>
      <c r="L261" s="8">
        <f t="shared" ref="L261:L285" si="21">K261</f>
        <v>0</v>
      </c>
      <c r="M261" s="14" t="s">
        <v>583</v>
      </c>
      <c r="N261" s="102"/>
      <c r="O261" s="102"/>
      <c r="P261" s="107"/>
      <c r="Q261" s="107"/>
      <c r="R261" s="102"/>
      <c r="S261" s="102"/>
    </row>
    <row r="262" spans="1:19" s="108" customFormat="1" ht="123" customHeight="1" x14ac:dyDescent="0.25">
      <c r="A262" s="2">
        <f>IF(I262="","",COUNTA($I$17:I262))</f>
        <v>210</v>
      </c>
      <c r="B262" s="2" t="str">
        <f t="shared" si="17"/>
        <v>210.BV17</v>
      </c>
      <c r="C262" s="2" t="str">
        <f t="shared" si="20"/>
        <v>210.BV17</v>
      </c>
      <c r="D262" s="68"/>
      <c r="E262" s="69" t="s">
        <v>584</v>
      </c>
      <c r="F262" s="9"/>
      <c r="G262" s="5" t="s">
        <v>31</v>
      </c>
      <c r="H262" s="5" t="s">
        <v>582</v>
      </c>
      <c r="I262" s="6">
        <v>3</v>
      </c>
      <c r="J262" s="6"/>
      <c r="K262" s="6">
        <f t="shared" si="18"/>
        <v>0</v>
      </c>
      <c r="L262" s="8">
        <f t="shared" si="21"/>
        <v>0</v>
      </c>
      <c r="M262" s="26" t="s">
        <v>585</v>
      </c>
      <c r="N262" s="123"/>
      <c r="O262" s="123"/>
      <c r="P262" s="123"/>
      <c r="Q262" s="123"/>
      <c r="R262" s="138"/>
      <c r="S262" s="123"/>
    </row>
    <row r="263" spans="1:19" s="108" customFormat="1" ht="123" customHeight="1" x14ac:dyDescent="0.25">
      <c r="A263" s="2">
        <f>IF(I263="","",COUNTA($I$17:I263))</f>
        <v>211</v>
      </c>
      <c r="B263" s="2" t="str">
        <f t="shared" si="17"/>
        <v>211.BV17</v>
      </c>
      <c r="C263" s="2" t="str">
        <f t="shared" si="20"/>
        <v>211.BV17</v>
      </c>
      <c r="D263" s="68"/>
      <c r="E263" s="7" t="s">
        <v>586</v>
      </c>
      <c r="F263" s="9"/>
      <c r="G263" s="5" t="s">
        <v>31</v>
      </c>
      <c r="H263" s="5" t="s">
        <v>582</v>
      </c>
      <c r="I263" s="6">
        <v>2</v>
      </c>
      <c r="J263" s="6"/>
      <c r="K263" s="6">
        <f t="shared" si="18"/>
        <v>0</v>
      </c>
      <c r="L263" s="8">
        <f t="shared" si="21"/>
        <v>0</v>
      </c>
      <c r="M263" s="14" t="s">
        <v>587</v>
      </c>
      <c r="N263" s="102"/>
      <c r="O263" s="102"/>
      <c r="P263" s="147"/>
      <c r="Q263" s="168"/>
      <c r="R263" s="147"/>
      <c r="S263" s="107"/>
    </row>
    <row r="264" spans="1:19" s="109" customFormat="1" ht="123" customHeight="1" x14ac:dyDescent="0.25">
      <c r="A264" s="2">
        <f>IF(I264="","",COUNTA($I$17:I264))</f>
        <v>212</v>
      </c>
      <c r="B264" s="2" t="str">
        <f t="shared" si="17"/>
        <v>212.BV17</v>
      </c>
      <c r="C264" s="2" t="str">
        <f t="shared" si="20"/>
        <v>212.BV17</v>
      </c>
      <c r="D264" s="68"/>
      <c r="E264" s="70" t="s">
        <v>588</v>
      </c>
      <c r="F264" s="216"/>
      <c r="G264" s="5" t="s">
        <v>31</v>
      </c>
      <c r="H264" s="5" t="s">
        <v>589</v>
      </c>
      <c r="I264" s="6">
        <v>2</v>
      </c>
      <c r="J264" s="6"/>
      <c r="K264" s="6">
        <f t="shared" si="18"/>
        <v>0</v>
      </c>
      <c r="L264" s="8">
        <f t="shared" si="21"/>
        <v>0</v>
      </c>
      <c r="M264" s="70" t="s">
        <v>590</v>
      </c>
      <c r="N264" s="102"/>
      <c r="O264" s="102"/>
      <c r="P264" s="155"/>
      <c r="Q264" s="130"/>
      <c r="R264" s="129"/>
      <c r="S264" s="129"/>
    </row>
    <row r="265" spans="1:19" s="109" customFormat="1" ht="123" customHeight="1" x14ac:dyDescent="0.25">
      <c r="A265" s="2">
        <f>IF(I265="","",COUNTA($I$17:I265))</f>
        <v>213</v>
      </c>
      <c r="B265" s="2" t="str">
        <f t="shared" si="17"/>
        <v>213.BV17</v>
      </c>
      <c r="C265" s="2" t="str">
        <f t="shared" si="20"/>
        <v>213.BV17</v>
      </c>
      <c r="D265" s="5"/>
      <c r="E265" s="9" t="s">
        <v>591</v>
      </c>
      <c r="F265" s="9"/>
      <c r="G265" s="5" t="s">
        <v>31</v>
      </c>
      <c r="H265" s="5" t="s">
        <v>592</v>
      </c>
      <c r="I265" s="6">
        <v>2</v>
      </c>
      <c r="J265" s="6"/>
      <c r="K265" s="6">
        <f t="shared" si="18"/>
        <v>0</v>
      </c>
      <c r="L265" s="8">
        <f t="shared" si="21"/>
        <v>0</v>
      </c>
      <c r="M265" s="9" t="s">
        <v>593</v>
      </c>
      <c r="N265" s="208"/>
      <c r="O265" s="208"/>
      <c r="P265" s="107"/>
      <c r="Q265" s="150"/>
      <c r="R265" s="139"/>
      <c r="S265" s="102"/>
    </row>
    <row r="266" spans="1:19" s="108" customFormat="1" ht="123" customHeight="1" x14ac:dyDescent="0.25">
      <c r="A266" s="2">
        <f>IF(I266="","",COUNTA($I$17:I266))</f>
        <v>214</v>
      </c>
      <c r="B266" s="2" t="str">
        <f t="shared" si="17"/>
        <v>214.BV17</v>
      </c>
      <c r="C266" s="2" t="str">
        <f t="shared" si="20"/>
        <v>214.BV17</v>
      </c>
      <c r="D266" s="5"/>
      <c r="E266" s="9" t="s">
        <v>594</v>
      </c>
      <c r="F266" s="9"/>
      <c r="G266" s="5" t="s">
        <v>31</v>
      </c>
      <c r="H266" s="5" t="s">
        <v>144</v>
      </c>
      <c r="I266" s="6">
        <v>1</v>
      </c>
      <c r="J266" s="6"/>
      <c r="K266" s="6">
        <f t="shared" si="18"/>
        <v>0</v>
      </c>
      <c r="L266" s="8">
        <f t="shared" si="21"/>
        <v>0</v>
      </c>
      <c r="M266" s="9" t="s">
        <v>595</v>
      </c>
      <c r="N266" s="124"/>
      <c r="O266" s="124"/>
      <c r="P266" s="145"/>
      <c r="Q266" s="125"/>
      <c r="R266" s="124"/>
      <c r="S266" s="146"/>
    </row>
    <row r="267" spans="1:19" s="109" customFormat="1" ht="123" customHeight="1" x14ac:dyDescent="0.25">
      <c r="A267" s="2">
        <f>IF(I267="","",COUNTA($I$17:I267))</f>
        <v>215</v>
      </c>
      <c r="B267" s="2" t="str">
        <f t="shared" si="17"/>
        <v>215.BV17</v>
      </c>
      <c r="C267" s="2" t="str">
        <f t="shared" si="20"/>
        <v>215.BV17</v>
      </c>
      <c r="D267" s="5"/>
      <c r="E267" s="9" t="s">
        <v>596</v>
      </c>
      <c r="F267" s="9"/>
      <c r="G267" s="5" t="s">
        <v>31</v>
      </c>
      <c r="H267" s="5" t="s">
        <v>592</v>
      </c>
      <c r="I267" s="6">
        <v>2</v>
      </c>
      <c r="J267" s="6"/>
      <c r="K267" s="6">
        <f t="shared" si="18"/>
        <v>0</v>
      </c>
      <c r="L267" s="8">
        <f t="shared" si="21"/>
        <v>0</v>
      </c>
      <c r="M267" s="14" t="s">
        <v>597</v>
      </c>
      <c r="N267" s="208"/>
      <c r="O267" s="208"/>
      <c r="P267" s="107"/>
      <c r="Q267" s="150"/>
      <c r="R267" s="139"/>
      <c r="S267" s="102"/>
    </row>
    <row r="268" spans="1:19" s="109" customFormat="1" ht="123" customHeight="1" x14ac:dyDescent="0.25">
      <c r="A268" s="2">
        <f>IF(I268="","",COUNTA($I$17:I268))</f>
        <v>216</v>
      </c>
      <c r="B268" s="2" t="str">
        <f t="shared" si="17"/>
        <v>216.BV17</v>
      </c>
      <c r="C268" s="2" t="str">
        <f t="shared" si="20"/>
        <v>216.BV17</v>
      </c>
      <c r="D268" s="5"/>
      <c r="E268" s="216" t="s">
        <v>598</v>
      </c>
      <c r="F268" s="9"/>
      <c r="G268" s="5" t="s">
        <v>31</v>
      </c>
      <c r="H268" s="5" t="s">
        <v>592</v>
      </c>
      <c r="I268" s="6">
        <v>1</v>
      </c>
      <c r="J268" s="6"/>
      <c r="K268" s="6">
        <f t="shared" si="18"/>
        <v>0</v>
      </c>
      <c r="L268" s="8">
        <f t="shared" si="21"/>
        <v>0</v>
      </c>
      <c r="M268" s="9" t="s">
        <v>599</v>
      </c>
      <c r="N268" s="125"/>
      <c r="O268" s="125"/>
      <c r="P268" s="125"/>
      <c r="Q268" s="125"/>
      <c r="R268" s="124"/>
      <c r="S268" s="125"/>
    </row>
    <row r="269" spans="1:19" s="109" customFormat="1" ht="123" customHeight="1" x14ac:dyDescent="0.25">
      <c r="A269" s="2">
        <f>IF(I269="","",COUNTA($I$17:I269))</f>
        <v>217</v>
      </c>
      <c r="B269" s="2" t="str">
        <f t="shared" si="17"/>
        <v>217.BV17</v>
      </c>
      <c r="C269" s="2" t="str">
        <f t="shared" si="20"/>
        <v>217.BV17</v>
      </c>
      <c r="D269" s="5"/>
      <c r="E269" s="9" t="s">
        <v>600</v>
      </c>
      <c r="F269" s="9"/>
      <c r="G269" s="5" t="s">
        <v>31</v>
      </c>
      <c r="H269" s="5" t="s">
        <v>542</v>
      </c>
      <c r="I269" s="6">
        <v>1</v>
      </c>
      <c r="J269" s="6"/>
      <c r="K269" s="6">
        <f t="shared" si="18"/>
        <v>0</v>
      </c>
      <c r="L269" s="8">
        <f t="shared" si="21"/>
        <v>0</v>
      </c>
      <c r="M269" s="9" t="s">
        <v>601</v>
      </c>
      <c r="N269" s="110"/>
      <c r="O269" s="110"/>
      <c r="P269" s="107"/>
      <c r="Q269" s="107"/>
      <c r="R269" s="139"/>
      <c r="S269" s="102"/>
    </row>
    <row r="270" spans="1:19" s="109" customFormat="1" ht="123" customHeight="1" x14ac:dyDescent="0.25">
      <c r="A270" s="2">
        <f>IF(I270="","",COUNTA($I$17:I270))</f>
        <v>218</v>
      </c>
      <c r="B270" s="2" t="str">
        <f t="shared" si="17"/>
        <v>218.BV17</v>
      </c>
      <c r="C270" s="2" t="str">
        <f t="shared" si="20"/>
        <v>218.BV17</v>
      </c>
      <c r="D270" s="5"/>
      <c r="E270" s="9" t="s">
        <v>602</v>
      </c>
      <c r="F270" s="9"/>
      <c r="G270" s="5" t="s">
        <v>31</v>
      </c>
      <c r="H270" s="5" t="s">
        <v>603</v>
      </c>
      <c r="I270" s="6">
        <v>2</v>
      </c>
      <c r="J270" s="6"/>
      <c r="K270" s="6">
        <f t="shared" si="18"/>
        <v>0</v>
      </c>
      <c r="L270" s="8">
        <f t="shared" si="21"/>
        <v>0</v>
      </c>
      <c r="M270" s="9" t="s">
        <v>604</v>
      </c>
      <c r="N270" s="110"/>
      <c r="O270" s="110"/>
      <c r="P270" s="107"/>
      <c r="Q270" s="107"/>
      <c r="R270" s="139"/>
      <c r="S270" s="102"/>
    </row>
    <row r="271" spans="1:19" s="109" customFormat="1" ht="123" customHeight="1" x14ac:dyDescent="0.25">
      <c r="A271" s="2">
        <f>IF(I271="","",COUNTA($I$17:I271))</f>
        <v>219</v>
      </c>
      <c r="B271" s="2" t="str">
        <f t="shared" si="17"/>
        <v>219.BV17</v>
      </c>
      <c r="C271" s="2" t="str">
        <f t="shared" si="20"/>
        <v>219.BV17</v>
      </c>
      <c r="D271" s="5"/>
      <c r="E271" s="9" t="s">
        <v>605</v>
      </c>
      <c r="F271" s="9"/>
      <c r="G271" s="5" t="s">
        <v>31</v>
      </c>
      <c r="H271" s="5" t="s">
        <v>399</v>
      </c>
      <c r="I271" s="6">
        <v>2</v>
      </c>
      <c r="J271" s="6"/>
      <c r="K271" s="6">
        <f t="shared" si="18"/>
        <v>0</v>
      </c>
      <c r="L271" s="8">
        <f t="shared" si="21"/>
        <v>0</v>
      </c>
      <c r="M271" s="217" t="s">
        <v>606</v>
      </c>
      <c r="N271" s="123"/>
      <c r="O271" s="123"/>
      <c r="P271" s="123"/>
      <c r="Q271" s="123"/>
      <c r="R271" s="138"/>
      <c r="S271" s="123"/>
    </row>
    <row r="272" spans="1:19" s="109" customFormat="1" ht="123" customHeight="1" x14ac:dyDescent="0.25">
      <c r="A272" s="2">
        <f>IF(I272="","",COUNTA($I$17:I272))</f>
        <v>220</v>
      </c>
      <c r="B272" s="2" t="str">
        <f t="shared" si="17"/>
        <v>220.BV17</v>
      </c>
      <c r="C272" s="2" t="str">
        <f t="shared" si="20"/>
        <v>220.BV17</v>
      </c>
      <c r="D272" s="15"/>
      <c r="E272" s="9" t="s">
        <v>607</v>
      </c>
      <c r="F272" s="9"/>
      <c r="G272" s="5" t="s">
        <v>31</v>
      </c>
      <c r="H272" s="5" t="s">
        <v>399</v>
      </c>
      <c r="I272" s="6">
        <v>2</v>
      </c>
      <c r="J272" s="6"/>
      <c r="K272" s="6">
        <f t="shared" si="18"/>
        <v>0</v>
      </c>
      <c r="L272" s="8">
        <f t="shared" si="21"/>
        <v>0</v>
      </c>
      <c r="M272" s="9" t="s">
        <v>608</v>
      </c>
      <c r="N272" s="107"/>
      <c r="O272" s="107"/>
      <c r="P272" s="107"/>
      <c r="Q272" s="107"/>
      <c r="R272" s="102"/>
      <c r="S272" s="107"/>
    </row>
    <row r="273" spans="1:19" s="109" customFormat="1" ht="123" customHeight="1" x14ac:dyDescent="0.25">
      <c r="A273" s="2">
        <f>IF(I273="","",COUNTA($I$17:I273))</f>
        <v>221</v>
      </c>
      <c r="B273" s="2" t="str">
        <f t="shared" si="17"/>
        <v>221.BV17</v>
      </c>
      <c r="C273" s="2" t="str">
        <f t="shared" si="20"/>
        <v>221.BV17</v>
      </c>
      <c r="D273" s="15"/>
      <c r="E273" s="9" t="s">
        <v>609</v>
      </c>
      <c r="F273" s="9"/>
      <c r="G273" s="5" t="s">
        <v>31</v>
      </c>
      <c r="H273" s="5" t="s">
        <v>399</v>
      </c>
      <c r="I273" s="6">
        <v>2</v>
      </c>
      <c r="J273" s="6"/>
      <c r="K273" s="6">
        <f t="shared" si="18"/>
        <v>0</v>
      </c>
      <c r="L273" s="8">
        <f t="shared" si="21"/>
        <v>0</v>
      </c>
      <c r="M273" s="9" t="s">
        <v>610</v>
      </c>
      <c r="N273" s="123"/>
      <c r="O273" s="123"/>
      <c r="P273" s="123"/>
      <c r="Q273" s="123"/>
      <c r="R273" s="138"/>
      <c r="S273" s="123"/>
    </row>
    <row r="274" spans="1:19" s="108" customFormat="1" ht="123" customHeight="1" x14ac:dyDescent="0.25">
      <c r="A274" s="2">
        <f>IF(I274="","",COUNTA($I$17:I274))</f>
        <v>222</v>
      </c>
      <c r="B274" s="2" t="str">
        <f t="shared" ref="B274:B337" si="22">IF(A274="","",CONCATENATE(A274,".BV17"))</f>
        <v>222.BV17</v>
      </c>
      <c r="C274" s="2" t="str">
        <f t="shared" si="20"/>
        <v>222.BV17</v>
      </c>
      <c r="D274" s="15"/>
      <c r="E274" s="9" t="s">
        <v>611</v>
      </c>
      <c r="F274" s="9"/>
      <c r="G274" s="5" t="s">
        <v>31</v>
      </c>
      <c r="H274" s="5" t="s">
        <v>144</v>
      </c>
      <c r="I274" s="6">
        <v>2</v>
      </c>
      <c r="J274" s="6"/>
      <c r="K274" s="6">
        <f t="shared" si="18"/>
        <v>0</v>
      </c>
      <c r="L274" s="8">
        <f t="shared" si="21"/>
        <v>0</v>
      </c>
      <c r="M274" s="9" t="s">
        <v>612</v>
      </c>
      <c r="N274" s="107"/>
      <c r="O274" s="107"/>
      <c r="P274" s="107"/>
      <c r="Q274" s="107"/>
      <c r="R274" s="102"/>
      <c r="S274" s="107"/>
    </row>
    <row r="275" spans="1:19" s="109" customFormat="1" ht="123" customHeight="1" x14ac:dyDescent="0.25">
      <c r="A275" s="2">
        <f>IF(I275="","",COUNTA($I$17:I275))</f>
        <v>223</v>
      </c>
      <c r="B275" s="2" t="str">
        <f t="shared" si="22"/>
        <v>223.BV17</v>
      </c>
      <c r="C275" s="2" t="str">
        <f t="shared" si="20"/>
        <v>223.BV17</v>
      </c>
      <c r="D275" s="15"/>
      <c r="E275" s="9" t="s">
        <v>613</v>
      </c>
      <c r="F275" s="9"/>
      <c r="G275" s="5" t="s">
        <v>31</v>
      </c>
      <c r="H275" s="5" t="s">
        <v>399</v>
      </c>
      <c r="I275" s="6">
        <v>2</v>
      </c>
      <c r="J275" s="6"/>
      <c r="K275" s="6">
        <f t="shared" si="18"/>
        <v>0</v>
      </c>
      <c r="L275" s="8">
        <f t="shared" si="21"/>
        <v>0</v>
      </c>
      <c r="M275" s="9" t="s">
        <v>614</v>
      </c>
      <c r="N275" s="110"/>
      <c r="O275" s="110"/>
      <c r="P275" s="111"/>
      <c r="Q275" s="107"/>
      <c r="R275" s="139"/>
      <c r="S275" s="102"/>
    </row>
    <row r="276" spans="1:19" s="109" customFormat="1" ht="123" customHeight="1" x14ac:dyDescent="0.25">
      <c r="A276" s="2">
        <f>IF(I276="","",COUNTA($I$17:I276))</f>
        <v>224</v>
      </c>
      <c r="B276" s="2" t="str">
        <f t="shared" si="22"/>
        <v>224.BV17</v>
      </c>
      <c r="C276" s="2" t="str">
        <f t="shared" si="20"/>
        <v>224.BV17</v>
      </c>
      <c r="D276" s="15"/>
      <c r="E276" s="9" t="s">
        <v>615</v>
      </c>
      <c r="F276" s="9"/>
      <c r="G276" s="5" t="s">
        <v>31</v>
      </c>
      <c r="H276" s="5" t="s">
        <v>399</v>
      </c>
      <c r="I276" s="6">
        <v>2</v>
      </c>
      <c r="J276" s="6"/>
      <c r="K276" s="6">
        <f t="shared" si="18"/>
        <v>0</v>
      </c>
      <c r="L276" s="8">
        <f t="shared" si="21"/>
        <v>0</v>
      </c>
      <c r="M276" s="9" t="s">
        <v>616</v>
      </c>
      <c r="N276" s="218"/>
      <c r="O276" s="218"/>
      <c r="P276" s="153"/>
      <c r="Q276" s="107"/>
      <c r="R276" s="139"/>
      <c r="S276" s="102"/>
    </row>
    <row r="277" spans="1:19" s="109" customFormat="1" ht="123" customHeight="1" x14ac:dyDescent="0.25">
      <c r="A277" s="2">
        <f>IF(I277="","",COUNTA($I$17:I277))</f>
        <v>225</v>
      </c>
      <c r="B277" s="2" t="str">
        <f t="shared" si="22"/>
        <v>225.BV17</v>
      </c>
      <c r="C277" s="2" t="str">
        <f t="shared" si="20"/>
        <v>225.BV17</v>
      </c>
      <c r="D277" s="15"/>
      <c r="E277" s="9" t="s">
        <v>617</v>
      </c>
      <c r="F277" s="9"/>
      <c r="G277" s="5" t="s">
        <v>31</v>
      </c>
      <c r="H277" s="5" t="s">
        <v>399</v>
      </c>
      <c r="I277" s="6">
        <v>2</v>
      </c>
      <c r="J277" s="6"/>
      <c r="K277" s="6">
        <f t="shared" si="18"/>
        <v>0</v>
      </c>
      <c r="L277" s="8">
        <f t="shared" si="21"/>
        <v>0</v>
      </c>
      <c r="M277" s="9" t="s">
        <v>618</v>
      </c>
      <c r="N277" s="107"/>
      <c r="O277" s="107"/>
      <c r="P277" s="107"/>
      <c r="Q277" s="107"/>
      <c r="R277" s="102"/>
      <c r="S277" s="107"/>
    </row>
    <row r="278" spans="1:19" s="108" customFormat="1" ht="123" customHeight="1" x14ac:dyDescent="0.25">
      <c r="A278" s="2">
        <f>IF(I278="","",COUNTA($I$17:I278))</f>
        <v>226</v>
      </c>
      <c r="B278" s="2" t="str">
        <f t="shared" si="22"/>
        <v>226.BV17</v>
      </c>
      <c r="C278" s="2" t="str">
        <f t="shared" si="20"/>
        <v>226.BV17</v>
      </c>
      <c r="D278" s="11"/>
      <c r="E278" s="9" t="s">
        <v>619</v>
      </c>
      <c r="F278" s="9"/>
      <c r="G278" s="5" t="s">
        <v>31</v>
      </c>
      <c r="H278" s="5" t="s">
        <v>399</v>
      </c>
      <c r="I278" s="6">
        <v>2</v>
      </c>
      <c r="J278" s="6"/>
      <c r="K278" s="6">
        <f t="shared" si="18"/>
        <v>0</v>
      </c>
      <c r="L278" s="8">
        <f t="shared" si="21"/>
        <v>0</v>
      </c>
      <c r="M278" s="9" t="s">
        <v>620</v>
      </c>
      <c r="N278" s="107"/>
      <c r="O278" s="107"/>
      <c r="P278" s="107"/>
      <c r="Q278" s="107"/>
      <c r="R278" s="102"/>
      <c r="S278" s="107"/>
    </row>
    <row r="279" spans="1:19" s="108" customFormat="1" ht="123" customHeight="1" x14ac:dyDescent="0.25">
      <c r="A279" s="2">
        <f>IF(I279="","",COUNTA($I$17:I279))</f>
        <v>227</v>
      </c>
      <c r="B279" s="2" t="str">
        <f t="shared" si="22"/>
        <v>227.BV17</v>
      </c>
      <c r="C279" s="2" t="str">
        <f t="shared" si="20"/>
        <v>227.BV17</v>
      </c>
      <c r="D279" s="15"/>
      <c r="E279" s="9" t="s">
        <v>621</v>
      </c>
      <c r="F279" s="9"/>
      <c r="G279" s="5" t="s">
        <v>31</v>
      </c>
      <c r="H279" s="5" t="s">
        <v>592</v>
      </c>
      <c r="I279" s="6">
        <v>2</v>
      </c>
      <c r="J279" s="6"/>
      <c r="K279" s="6">
        <f t="shared" si="18"/>
        <v>0</v>
      </c>
      <c r="L279" s="8">
        <f t="shared" si="21"/>
        <v>0</v>
      </c>
      <c r="M279" s="9" t="s">
        <v>622</v>
      </c>
      <c r="N279" s="107"/>
      <c r="O279" s="107"/>
      <c r="P279" s="107"/>
      <c r="Q279" s="107"/>
      <c r="R279" s="102"/>
      <c r="S279" s="107"/>
    </row>
    <row r="280" spans="1:19" s="108" customFormat="1" ht="123" customHeight="1" x14ac:dyDescent="0.25">
      <c r="A280" s="2">
        <f>IF(I280="","",COUNTA($I$17:I280))</f>
        <v>228</v>
      </c>
      <c r="B280" s="2" t="str">
        <f t="shared" si="22"/>
        <v>228.BV17</v>
      </c>
      <c r="C280" s="2" t="str">
        <f t="shared" si="20"/>
        <v>228.BV17</v>
      </c>
      <c r="D280" s="15"/>
      <c r="E280" s="9" t="s">
        <v>623</v>
      </c>
      <c r="F280" s="9"/>
      <c r="G280" s="5" t="s">
        <v>31</v>
      </c>
      <c r="H280" s="5" t="s">
        <v>592</v>
      </c>
      <c r="I280" s="6">
        <v>1</v>
      </c>
      <c r="J280" s="6"/>
      <c r="K280" s="6">
        <f t="shared" si="18"/>
        <v>0</v>
      </c>
      <c r="L280" s="8">
        <f t="shared" si="21"/>
        <v>0</v>
      </c>
      <c r="M280" s="9" t="s">
        <v>624</v>
      </c>
      <c r="N280" s="182"/>
      <c r="O280" s="182"/>
      <c r="P280" s="182"/>
      <c r="Q280" s="182"/>
      <c r="R280" s="209"/>
      <c r="S280" s="182"/>
    </row>
    <row r="281" spans="1:19" s="108" customFormat="1" ht="123" customHeight="1" x14ac:dyDescent="0.25">
      <c r="A281" s="2">
        <f>IF(I281="","",COUNTA($I$17:I281))</f>
        <v>229</v>
      </c>
      <c r="B281" s="2" t="str">
        <f t="shared" si="22"/>
        <v>229.BV17</v>
      </c>
      <c r="C281" s="2" t="str">
        <f t="shared" si="20"/>
        <v>229.BV17</v>
      </c>
      <c r="D281" s="15"/>
      <c r="E281" s="9" t="s">
        <v>625</v>
      </c>
      <c r="F281" s="9"/>
      <c r="G281" s="5" t="s">
        <v>31</v>
      </c>
      <c r="H281" s="5" t="s">
        <v>592</v>
      </c>
      <c r="I281" s="6">
        <v>1</v>
      </c>
      <c r="J281" s="6"/>
      <c r="K281" s="6">
        <f t="shared" si="18"/>
        <v>0</v>
      </c>
      <c r="L281" s="8">
        <f t="shared" si="21"/>
        <v>0</v>
      </c>
      <c r="M281" s="9" t="s">
        <v>626</v>
      </c>
      <c r="N281" s="182"/>
      <c r="O281" s="182"/>
      <c r="P281" s="182"/>
      <c r="Q281" s="182"/>
      <c r="R281" s="209"/>
      <c r="S281" s="182"/>
    </row>
    <row r="282" spans="1:19" s="109" customFormat="1" ht="123" customHeight="1" x14ac:dyDescent="0.25">
      <c r="A282" s="2">
        <f>IF(I282="","",COUNTA($I$17:I282))</f>
        <v>230</v>
      </c>
      <c r="B282" s="2" t="str">
        <f t="shared" si="22"/>
        <v>230.BV17</v>
      </c>
      <c r="C282" s="2" t="str">
        <f t="shared" si="20"/>
        <v>230.BV17</v>
      </c>
      <c r="D282" s="15"/>
      <c r="E282" s="9" t="s">
        <v>627</v>
      </c>
      <c r="F282" s="9"/>
      <c r="G282" s="5" t="s">
        <v>31</v>
      </c>
      <c r="H282" s="5" t="s">
        <v>592</v>
      </c>
      <c r="I282" s="6">
        <v>1</v>
      </c>
      <c r="J282" s="6"/>
      <c r="K282" s="6">
        <f t="shared" si="18"/>
        <v>0</v>
      </c>
      <c r="L282" s="8">
        <f t="shared" si="21"/>
        <v>0</v>
      </c>
      <c r="M282" s="9" t="s">
        <v>628</v>
      </c>
      <c r="N282" s="218"/>
      <c r="O282" s="218"/>
      <c r="P282" s="153"/>
      <c r="Q282" s="107"/>
      <c r="R282" s="139"/>
      <c r="S282" s="102"/>
    </row>
    <row r="283" spans="1:19" s="109" customFormat="1" ht="123" customHeight="1" x14ac:dyDescent="0.25">
      <c r="A283" s="2">
        <f>IF(I283="","",COUNTA($I$17:I283))</f>
        <v>231</v>
      </c>
      <c r="B283" s="2" t="str">
        <f t="shared" si="22"/>
        <v>231.BV17</v>
      </c>
      <c r="C283" s="2" t="str">
        <f t="shared" si="20"/>
        <v>231.BV17</v>
      </c>
      <c r="D283" s="15"/>
      <c r="E283" s="9" t="s">
        <v>629</v>
      </c>
      <c r="F283" s="9"/>
      <c r="G283" s="5" t="s">
        <v>31</v>
      </c>
      <c r="H283" s="5" t="s">
        <v>592</v>
      </c>
      <c r="I283" s="6">
        <v>2</v>
      </c>
      <c r="J283" s="6"/>
      <c r="K283" s="6">
        <f t="shared" si="18"/>
        <v>0</v>
      </c>
      <c r="L283" s="8">
        <f t="shared" si="21"/>
        <v>0</v>
      </c>
      <c r="M283" s="9" t="s">
        <v>630</v>
      </c>
      <c r="N283" s="207"/>
      <c r="O283" s="207"/>
      <c r="P283" s="206"/>
      <c r="Q283" s="206"/>
      <c r="R283" s="207"/>
      <c r="S283" s="207"/>
    </row>
    <row r="284" spans="1:19" s="109" customFormat="1" ht="123" customHeight="1" x14ac:dyDescent="0.25">
      <c r="A284" s="2">
        <f>IF(I284="","",COUNTA($I$17:I284))</f>
        <v>232</v>
      </c>
      <c r="B284" s="2" t="str">
        <f t="shared" si="22"/>
        <v>232.BV17</v>
      </c>
      <c r="C284" s="2" t="str">
        <f t="shared" si="20"/>
        <v>232.BV17</v>
      </c>
      <c r="D284" s="15"/>
      <c r="E284" s="9" t="s">
        <v>631</v>
      </c>
      <c r="F284" s="9"/>
      <c r="G284" s="5" t="s">
        <v>31</v>
      </c>
      <c r="H284" s="5" t="s">
        <v>382</v>
      </c>
      <c r="I284" s="6">
        <v>1</v>
      </c>
      <c r="J284" s="6"/>
      <c r="K284" s="6">
        <f t="shared" si="18"/>
        <v>0</v>
      </c>
      <c r="L284" s="8">
        <f t="shared" si="21"/>
        <v>0</v>
      </c>
      <c r="M284" s="9" t="s">
        <v>632</v>
      </c>
      <c r="N284" s="124"/>
      <c r="O284" s="124"/>
      <c r="P284" s="125"/>
      <c r="Q284" s="125"/>
      <c r="R284" s="124"/>
      <c r="S284" s="124"/>
    </row>
    <row r="285" spans="1:19" s="109" customFormat="1" ht="123" customHeight="1" x14ac:dyDescent="0.25">
      <c r="A285" s="2">
        <f>IF(I285="","",COUNTA($I$17:I285))</f>
        <v>233</v>
      </c>
      <c r="B285" s="2" t="str">
        <f t="shared" si="22"/>
        <v>233.BV17</v>
      </c>
      <c r="C285" s="2" t="str">
        <f t="shared" si="20"/>
        <v>233.BV17</v>
      </c>
      <c r="D285" s="15"/>
      <c r="E285" s="9" t="s">
        <v>633</v>
      </c>
      <c r="F285" s="9"/>
      <c r="G285" s="5" t="s">
        <v>31</v>
      </c>
      <c r="H285" s="5" t="s">
        <v>382</v>
      </c>
      <c r="I285" s="6">
        <v>1</v>
      </c>
      <c r="J285" s="6"/>
      <c r="K285" s="6">
        <f t="shared" si="18"/>
        <v>0</v>
      </c>
      <c r="L285" s="8">
        <f t="shared" si="21"/>
        <v>0</v>
      </c>
      <c r="M285" s="9" t="s">
        <v>634</v>
      </c>
      <c r="N285" s="102"/>
      <c r="O285" s="102"/>
      <c r="P285" s="147"/>
      <c r="Q285" s="147"/>
      <c r="R285" s="147"/>
      <c r="S285" s="147"/>
    </row>
    <row r="286" spans="1:19" s="109" customFormat="1" ht="123" customHeight="1" x14ac:dyDescent="0.25">
      <c r="A286" s="2">
        <f>IF(I286="","",COUNTA($I$17:I286))</f>
        <v>234</v>
      </c>
      <c r="B286" s="2" t="str">
        <f t="shared" si="22"/>
        <v>234.BV17</v>
      </c>
      <c r="C286" s="2" t="str">
        <f t="shared" si="20"/>
        <v>234.BV17</v>
      </c>
      <c r="D286" s="15"/>
      <c r="E286" s="9" t="s">
        <v>635</v>
      </c>
      <c r="F286" s="10"/>
      <c r="G286" s="5" t="s">
        <v>31</v>
      </c>
      <c r="H286" s="5" t="s">
        <v>144</v>
      </c>
      <c r="I286" s="6">
        <v>1</v>
      </c>
      <c r="J286" s="6"/>
      <c r="K286" s="6">
        <f t="shared" si="18"/>
        <v>0</v>
      </c>
      <c r="L286" s="6"/>
      <c r="M286" s="9" t="s">
        <v>636</v>
      </c>
      <c r="N286" s="207"/>
      <c r="O286" s="207"/>
      <c r="P286" s="206"/>
      <c r="Q286" s="206"/>
      <c r="R286" s="207"/>
      <c r="S286" s="207"/>
    </row>
    <row r="287" spans="1:19" s="109" customFormat="1" ht="123" customHeight="1" x14ac:dyDescent="0.25">
      <c r="A287" s="2">
        <f>IF(I287="","",COUNTA($I$17:I287))</f>
        <v>235</v>
      </c>
      <c r="B287" s="2" t="str">
        <f t="shared" si="22"/>
        <v>235.BV17</v>
      </c>
      <c r="C287" s="2" t="str">
        <f t="shared" si="20"/>
        <v>235.BV17</v>
      </c>
      <c r="D287" s="15"/>
      <c r="E287" s="9" t="s">
        <v>637</v>
      </c>
      <c r="F287" s="9"/>
      <c r="G287" s="5" t="s">
        <v>31</v>
      </c>
      <c r="H287" s="5" t="s">
        <v>123</v>
      </c>
      <c r="I287" s="6">
        <v>5</v>
      </c>
      <c r="J287" s="6"/>
      <c r="K287" s="6">
        <f t="shared" ref="K287:K350" si="23">IF(I287="","",J287*I287)</f>
        <v>0</v>
      </c>
      <c r="L287" s="8">
        <f t="shared" si="19"/>
        <v>0</v>
      </c>
      <c r="M287" s="9" t="s">
        <v>638</v>
      </c>
      <c r="N287" s="102"/>
      <c r="O287" s="102"/>
      <c r="P287" s="125"/>
      <c r="Q287" s="125"/>
      <c r="R287" s="124"/>
      <c r="S287" s="124"/>
    </row>
    <row r="288" spans="1:19" s="109" customFormat="1" ht="123" customHeight="1" x14ac:dyDescent="0.25">
      <c r="A288" s="2">
        <f>IF(I288="","",COUNTA($I$17:I288))</f>
        <v>236</v>
      </c>
      <c r="B288" s="2" t="str">
        <f t="shared" si="22"/>
        <v>236.BV17</v>
      </c>
      <c r="C288" s="2" t="str">
        <f t="shared" si="20"/>
        <v>236.BV17</v>
      </c>
      <c r="D288" s="15"/>
      <c r="E288" s="9" t="s">
        <v>639</v>
      </c>
      <c r="F288" s="9"/>
      <c r="G288" s="5" t="s">
        <v>31</v>
      </c>
      <c r="H288" s="5" t="s">
        <v>640</v>
      </c>
      <c r="I288" s="6">
        <v>10</v>
      </c>
      <c r="J288" s="6"/>
      <c r="K288" s="6">
        <f t="shared" si="23"/>
        <v>0</v>
      </c>
      <c r="L288" s="8">
        <f t="shared" si="19"/>
        <v>0</v>
      </c>
      <c r="M288" s="9" t="s">
        <v>641</v>
      </c>
      <c r="N288" s="207"/>
      <c r="O288" s="207"/>
      <c r="P288" s="206"/>
      <c r="Q288" s="206"/>
      <c r="R288" s="207"/>
      <c r="S288" s="207"/>
    </row>
    <row r="289" spans="1:19" s="109" customFormat="1" ht="123" customHeight="1" x14ac:dyDescent="0.25">
      <c r="A289" s="2">
        <f>IF(I289="","",COUNTA($I$17:I289))</f>
        <v>237</v>
      </c>
      <c r="B289" s="2" t="str">
        <f t="shared" si="22"/>
        <v>237.BV17</v>
      </c>
      <c r="C289" s="2" t="str">
        <f t="shared" si="20"/>
        <v>237.BV17</v>
      </c>
      <c r="D289" s="15"/>
      <c r="E289" s="9" t="s">
        <v>642</v>
      </c>
      <c r="F289" s="9"/>
      <c r="G289" s="5" t="s">
        <v>31</v>
      </c>
      <c r="H289" s="5" t="s">
        <v>640</v>
      </c>
      <c r="I289" s="6">
        <v>10</v>
      </c>
      <c r="J289" s="6"/>
      <c r="K289" s="6">
        <f t="shared" si="23"/>
        <v>0</v>
      </c>
      <c r="L289" s="8">
        <f t="shared" si="19"/>
        <v>0</v>
      </c>
      <c r="M289" s="9" t="s">
        <v>643</v>
      </c>
      <c r="N289" s="102"/>
      <c r="O289" s="102"/>
      <c r="P289" s="125"/>
      <c r="Q289" s="125"/>
      <c r="R289" s="124"/>
      <c r="S289" s="124"/>
    </row>
    <row r="290" spans="1:19" s="109" customFormat="1" ht="15" customHeight="1" x14ac:dyDescent="0.25">
      <c r="A290" s="2" t="str">
        <f>IF(I290="","",COUNTA($I$17:I290))</f>
        <v/>
      </c>
      <c r="B290" s="2" t="str">
        <f t="shared" si="22"/>
        <v/>
      </c>
      <c r="C290" s="2" t="str">
        <f t="shared" si="20"/>
        <v/>
      </c>
      <c r="D290" s="3"/>
      <c r="E290" s="10" t="s">
        <v>15</v>
      </c>
      <c r="F290" s="9"/>
      <c r="G290" s="5"/>
      <c r="H290" s="5"/>
      <c r="I290" s="6"/>
      <c r="J290" s="6"/>
      <c r="K290" s="6" t="str">
        <f t="shared" si="23"/>
        <v/>
      </c>
      <c r="L290" s="8" t="str">
        <f t="shared" si="19"/>
        <v/>
      </c>
      <c r="M290" s="9"/>
      <c r="N290" s="102"/>
      <c r="O290" s="102"/>
      <c r="P290" s="107"/>
      <c r="Q290" s="107"/>
      <c r="R290" s="102"/>
      <c r="S290" s="102"/>
    </row>
    <row r="291" spans="1:19" s="108" customFormat="1" ht="123" customHeight="1" x14ac:dyDescent="0.25">
      <c r="A291" s="2">
        <f>IF(I291="","",COUNTA($I$17:I291))</f>
        <v>238</v>
      </c>
      <c r="B291" s="2" t="str">
        <f t="shared" si="22"/>
        <v>238.BV17</v>
      </c>
      <c r="C291" s="2" t="str">
        <f t="shared" si="20"/>
        <v>238.BV17</v>
      </c>
      <c r="D291" s="15"/>
      <c r="E291" s="9" t="s">
        <v>644</v>
      </c>
      <c r="F291" s="9"/>
      <c r="G291" s="5" t="s">
        <v>31</v>
      </c>
      <c r="H291" s="5" t="s">
        <v>645</v>
      </c>
      <c r="I291" s="6">
        <v>2</v>
      </c>
      <c r="J291" s="6"/>
      <c r="K291" s="6">
        <f t="shared" si="23"/>
        <v>0</v>
      </c>
      <c r="L291" s="8">
        <f t="shared" si="19"/>
        <v>0</v>
      </c>
      <c r="M291" s="9" t="s">
        <v>646</v>
      </c>
      <c r="N291" s="102"/>
      <c r="O291" s="102"/>
      <c r="P291" s="219"/>
      <c r="Q291" s="125"/>
      <c r="R291" s="124"/>
      <c r="S291" s="146"/>
    </row>
    <row r="292" spans="1:19" s="109" customFormat="1" ht="123" customHeight="1" x14ac:dyDescent="0.25">
      <c r="A292" s="2">
        <f>IF(I292="","",COUNTA($I$17:I292))</f>
        <v>239</v>
      </c>
      <c r="B292" s="2" t="str">
        <f t="shared" si="22"/>
        <v>239.BV17</v>
      </c>
      <c r="C292" s="2" t="str">
        <f t="shared" si="20"/>
        <v>239.BV17</v>
      </c>
      <c r="D292" s="15"/>
      <c r="E292" s="9" t="s">
        <v>647</v>
      </c>
      <c r="F292" s="9"/>
      <c r="G292" s="5" t="s">
        <v>31</v>
      </c>
      <c r="H292" s="5" t="s">
        <v>645</v>
      </c>
      <c r="I292" s="6">
        <v>3</v>
      </c>
      <c r="J292" s="6"/>
      <c r="K292" s="6">
        <f t="shared" si="23"/>
        <v>0</v>
      </c>
      <c r="L292" s="8">
        <f t="shared" si="19"/>
        <v>0</v>
      </c>
      <c r="M292" s="9" t="s">
        <v>648</v>
      </c>
      <c r="N292" s="102"/>
      <c r="O292" s="102"/>
      <c r="P292" s="107"/>
      <c r="Q292" s="107"/>
      <c r="R292" s="102"/>
      <c r="S292" s="102"/>
    </row>
    <row r="293" spans="1:19" s="108" customFormat="1" ht="123" customHeight="1" x14ac:dyDescent="0.25">
      <c r="A293" s="2">
        <f>IF(I293="","",COUNTA($I$17:I293))</f>
        <v>240</v>
      </c>
      <c r="B293" s="2" t="str">
        <f t="shared" si="22"/>
        <v>240.BV17</v>
      </c>
      <c r="C293" s="2" t="str">
        <f t="shared" si="20"/>
        <v>240.BV17</v>
      </c>
      <c r="D293" s="15"/>
      <c r="E293" s="9" t="s">
        <v>649</v>
      </c>
      <c r="F293" s="9"/>
      <c r="G293" s="5" t="s">
        <v>31</v>
      </c>
      <c r="H293" s="5" t="s">
        <v>645</v>
      </c>
      <c r="I293" s="6">
        <v>3</v>
      </c>
      <c r="J293" s="6"/>
      <c r="K293" s="6">
        <f t="shared" si="23"/>
        <v>0</v>
      </c>
      <c r="L293" s="8">
        <f t="shared" si="19"/>
        <v>0</v>
      </c>
      <c r="M293" s="27" t="s">
        <v>650</v>
      </c>
      <c r="N293" s="102"/>
      <c r="O293" s="102"/>
      <c r="P293" s="219"/>
      <c r="Q293" s="125"/>
      <c r="R293" s="220"/>
      <c r="S293" s="221"/>
    </row>
    <row r="294" spans="1:19" s="109" customFormat="1" ht="123" customHeight="1" x14ac:dyDescent="0.25">
      <c r="A294" s="2">
        <f>IF(I294="","",COUNTA($I$17:I294))</f>
        <v>241</v>
      </c>
      <c r="B294" s="2" t="str">
        <f t="shared" si="22"/>
        <v>241.BV17</v>
      </c>
      <c r="C294" s="2" t="str">
        <f t="shared" si="20"/>
        <v>241.BV17</v>
      </c>
      <c r="D294" s="5"/>
      <c r="E294" s="9" t="s">
        <v>651</v>
      </c>
      <c r="F294" s="9"/>
      <c r="G294" s="5" t="s">
        <v>31</v>
      </c>
      <c r="H294" s="5" t="s">
        <v>645</v>
      </c>
      <c r="I294" s="6">
        <v>5</v>
      </c>
      <c r="J294" s="6"/>
      <c r="K294" s="6">
        <f t="shared" si="23"/>
        <v>0</v>
      </c>
      <c r="L294" s="8">
        <f t="shared" ref="L294:L357" si="24">K294</f>
        <v>0</v>
      </c>
      <c r="M294" s="9" t="s">
        <v>652</v>
      </c>
      <c r="N294" s="102"/>
      <c r="O294" s="102"/>
      <c r="P294" s="107"/>
      <c r="Q294" s="107"/>
      <c r="R294" s="102"/>
      <c r="S294" s="102"/>
    </row>
    <row r="295" spans="1:19" s="108" customFormat="1" ht="123" customHeight="1" x14ac:dyDescent="0.25">
      <c r="A295" s="2">
        <f>IF(I295="","",COUNTA($I$17:I295))</f>
        <v>242</v>
      </c>
      <c r="B295" s="2" t="str">
        <f t="shared" si="22"/>
        <v>242.BV17</v>
      </c>
      <c r="C295" s="2" t="str">
        <f t="shared" si="20"/>
        <v>242.BV17</v>
      </c>
      <c r="D295" s="5"/>
      <c r="E295" s="9" t="s">
        <v>653</v>
      </c>
      <c r="F295" s="9"/>
      <c r="G295" s="5" t="s">
        <v>31</v>
      </c>
      <c r="H295" s="5" t="s">
        <v>645</v>
      </c>
      <c r="I295" s="6">
        <v>2</v>
      </c>
      <c r="J295" s="6"/>
      <c r="K295" s="6">
        <f t="shared" si="23"/>
        <v>0</v>
      </c>
      <c r="L295" s="8">
        <f t="shared" si="24"/>
        <v>0</v>
      </c>
      <c r="M295" s="9" t="s">
        <v>654</v>
      </c>
      <c r="N295" s="102"/>
      <c r="O295" s="102"/>
      <c r="P295" s="219"/>
      <c r="Q295" s="125"/>
      <c r="R295" s="220"/>
      <c r="S295" s="221"/>
    </row>
    <row r="296" spans="1:19" s="109" customFormat="1" ht="123" customHeight="1" x14ac:dyDescent="0.25">
      <c r="A296" s="2">
        <f>IF(I296="","",COUNTA($I$17:I296))</f>
        <v>243</v>
      </c>
      <c r="B296" s="2" t="str">
        <f t="shared" si="22"/>
        <v>243.BV17</v>
      </c>
      <c r="C296" s="2" t="str">
        <f t="shared" si="20"/>
        <v>243.BV17</v>
      </c>
      <c r="D296" s="5"/>
      <c r="E296" s="9" t="s">
        <v>1473</v>
      </c>
      <c r="F296" s="9"/>
      <c r="G296" s="5" t="s">
        <v>122</v>
      </c>
      <c r="H296" s="5" t="s">
        <v>655</v>
      </c>
      <c r="I296" s="6">
        <v>1</v>
      </c>
      <c r="J296" s="6"/>
      <c r="K296" s="6">
        <f t="shared" si="23"/>
        <v>0</v>
      </c>
      <c r="L296" s="8">
        <f t="shared" si="24"/>
        <v>0</v>
      </c>
      <c r="M296" s="9" t="s">
        <v>656</v>
      </c>
      <c r="N296" s="102"/>
      <c r="O296" s="102"/>
      <c r="P296" s="107"/>
      <c r="Q296" s="107"/>
      <c r="R296" s="102"/>
      <c r="S296" s="102"/>
    </row>
    <row r="297" spans="1:19" s="108" customFormat="1" ht="123" customHeight="1" x14ac:dyDescent="0.25">
      <c r="A297" s="2">
        <f>IF(I297="","",COUNTA($I$17:I297))</f>
        <v>244</v>
      </c>
      <c r="B297" s="2" t="str">
        <f t="shared" si="22"/>
        <v>244.BV17</v>
      </c>
      <c r="C297" s="2" t="str">
        <f t="shared" si="20"/>
        <v>244.BV17</v>
      </c>
      <c r="D297" s="5"/>
      <c r="E297" s="9" t="s">
        <v>657</v>
      </c>
      <c r="F297" s="9"/>
      <c r="G297" s="5" t="s">
        <v>122</v>
      </c>
      <c r="H297" s="5" t="s">
        <v>655</v>
      </c>
      <c r="I297" s="6">
        <v>1</v>
      </c>
      <c r="J297" s="6"/>
      <c r="K297" s="6">
        <f t="shared" si="23"/>
        <v>0</v>
      </c>
      <c r="L297" s="8">
        <f t="shared" si="24"/>
        <v>0</v>
      </c>
      <c r="M297" s="9" t="s">
        <v>656</v>
      </c>
      <c r="N297" s="102"/>
      <c r="O297" s="102"/>
      <c r="P297" s="219"/>
      <c r="Q297" s="125"/>
      <c r="R297" s="124"/>
      <c r="S297" s="146"/>
    </row>
    <row r="298" spans="1:19" s="108" customFormat="1" ht="123" customHeight="1" x14ac:dyDescent="0.25">
      <c r="A298" s="2">
        <f>IF(I298="","",COUNTA($I$17:I298))</f>
        <v>245</v>
      </c>
      <c r="B298" s="2" t="str">
        <f t="shared" si="22"/>
        <v>245.BV17</v>
      </c>
      <c r="C298" s="2" t="str">
        <f t="shared" si="20"/>
        <v>245.BV17</v>
      </c>
      <c r="D298" s="11"/>
      <c r="E298" s="9" t="s">
        <v>658</v>
      </c>
      <c r="F298" s="9"/>
      <c r="G298" s="5" t="s">
        <v>31</v>
      </c>
      <c r="H298" s="5" t="s">
        <v>645</v>
      </c>
      <c r="I298" s="6">
        <v>15</v>
      </c>
      <c r="J298" s="6"/>
      <c r="K298" s="6">
        <f t="shared" si="23"/>
        <v>0</v>
      </c>
      <c r="L298" s="8">
        <f t="shared" si="24"/>
        <v>0</v>
      </c>
      <c r="M298" s="9" t="s">
        <v>659</v>
      </c>
      <c r="N298" s="113"/>
      <c r="O298" s="113"/>
      <c r="P298" s="113"/>
      <c r="Q298" s="113"/>
      <c r="R298" s="144"/>
      <c r="S298" s="168"/>
    </row>
    <row r="299" spans="1:19" s="108" customFormat="1" ht="123" customHeight="1" x14ac:dyDescent="0.25">
      <c r="A299" s="2">
        <f>IF(I299="","",COUNTA($I$17:I299))</f>
        <v>246</v>
      </c>
      <c r="B299" s="2" t="str">
        <f t="shared" si="22"/>
        <v>246.BV17</v>
      </c>
      <c r="C299" s="2" t="str">
        <f t="shared" si="20"/>
        <v>246.BV17</v>
      </c>
      <c r="D299" s="5"/>
      <c r="E299" s="9" t="s">
        <v>660</v>
      </c>
      <c r="F299" s="9"/>
      <c r="G299" s="5" t="s">
        <v>31</v>
      </c>
      <c r="H299" s="5" t="s">
        <v>385</v>
      </c>
      <c r="I299" s="6">
        <v>5</v>
      </c>
      <c r="J299" s="6"/>
      <c r="K299" s="6">
        <f t="shared" si="23"/>
        <v>0</v>
      </c>
      <c r="L299" s="8">
        <f t="shared" si="24"/>
        <v>0</v>
      </c>
      <c r="M299" s="9" t="s">
        <v>661</v>
      </c>
      <c r="N299" s="144"/>
      <c r="O299" s="144"/>
      <c r="P299" s="125"/>
      <c r="Q299" s="125"/>
      <c r="R299" s="124"/>
      <c r="S299" s="146"/>
    </row>
    <row r="300" spans="1:19" s="109" customFormat="1" ht="123" customHeight="1" x14ac:dyDescent="0.25">
      <c r="A300" s="2">
        <f>IF(I300="","",COUNTA($I$17:I300))</f>
        <v>247</v>
      </c>
      <c r="B300" s="2" t="str">
        <f t="shared" si="22"/>
        <v>247.BV17</v>
      </c>
      <c r="C300" s="2" t="str">
        <f t="shared" si="20"/>
        <v>247.BV17</v>
      </c>
      <c r="D300" s="5"/>
      <c r="E300" s="9" t="s">
        <v>662</v>
      </c>
      <c r="F300" s="9"/>
      <c r="G300" s="5" t="s">
        <v>31</v>
      </c>
      <c r="H300" s="5" t="s">
        <v>385</v>
      </c>
      <c r="I300" s="6">
        <v>5</v>
      </c>
      <c r="J300" s="6"/>
      <c r="K300" s="6">
        <f t="shared" si="23"/>
        <v>0</v>
      </c>
      <c r="L300" s="8">
        <f t="shared" si="24"/>
        <v>0</v>
      </c>
      <c r="M300" s="9" t="s">
        <v>663</v>
      </c>
      <c r="N300" s="102"/>
      <c r="O300" s="102"/>
      <c r="P300" s="107"/>
      <c r="Q300" s="107"/>
      <c r="R300" s="102"/>
      <c r="S300" s="102"/>
    </row>
    <row r="301" spans="1:19" s="108" customFormat="1" ht="123" customHeight="1" x14ac:dyDescent="0.25">
      <c r="A301" s="2">
        <f>IF(I301="","",COUNTA($I$17:I301))</f>
        <v>248</v>
      </c>
      <c r="B301" s="2" t="str">
        <f t="shared" si="22"/>
        <v>248.BV17</v>
      </c>
      <c r="C301" s="2" t="str">
        <f t="shared" si="20"/>
        <v>248.BV17</v>
      </c>
      <c r="D301" s="5"/>
      <c r="E301" s="9" t="s">
        <v>664</v>
      </c>
      <c r="F301" s="10"/>
      <c r="G301" s="5" t="s">
        <v>31</v>
      </c>
      <c r="H301" s="5" t="s">
        <v>385</v>
      </c>
      <c r="I301" s="6">
        <v>5</v>
      </c>
      <c r="J301" s="6"/>
      <c r="K301" s="6">
        <f t="shared" si="23"/>
        <v>0</v>
      </c>
      <c r="L301" s="8">
        <f t="shared" si="24"/>
        <v>0</v>
      </c>
      <c r="M301" s="9" t="s">
        <v>665</v>
      </c>
      <c r="N301" s="102"/>
      <c r="O301" s="102"/>
      <c r="P301" s="219"/>
      <c r="Q301" s="222"/>
      <c r="R301" s="124"/>
      <c r="S301" s="146"/>
    </row>
    <row r="302" spans="1:19" s="108" customFormat="1" ht="123" customHeight="1" x14ac:dyDescent="0.25">
      <c r="A302" s="2">
        <f>IF(I302="","",COUNTA($I$17:I302))</f>
        <v>249</v>
      </c>
      <c r="B302" s="2" t="str">
        <f t="shared" si="22"/>
        <v>249.BV17</v>
      </c>
      <c r="C302" s="2" t="str">
        <f t="shared" si="20"/>
        <v>249.BV17</v>
      </c>
      <c r="D302" s="5"/>
      <c r="E302" s="9" t="s">
        <v>666</v>
      </c>
      <c r="F302" s="28"/>
      <c r="G302" s="5" t="s">
        <v>31</v>
      </c>
      <c r="H302" s="5" t="s">
        <v>645</v>
      </c>
      <c r="I302" s="6">
        <v>10</v>
      </c>
      <c r="J302" s="6"/>
      <c r="K302" s="6">
        <f t="shared" si="23"/>
        <v>0</v>
      </c>
      <c r="L302" s="8">
        <f t="shared" si="24"/>
        <v>0</v>
      </c>
      <c r="M302" s="9" t="s">
        <v>667</v>
      </c>
      <c r="N302" s="135"/>
      <c r="O302" s="135"/>
      <c r="P302" s="135"/>
      <c r="Q302" s="135"/>
      <c r="R302" s="136"/>
      <c r="S302" s="135"/>
    </row>
    <row r="303" spans="1:19" s="108" customFormat="1" ht="123" customHeight="1" x14ac:dyDescent="0.25">
      <c r="A303" s="2">
        <f>IF(I303="","",COUNTA($I$17:I303))</f>
        <v>250</v>
      </c>
      <c r="B303" s="2" t="str">
        <f t="shared" si="22"/>
        <v>250.BV17</v>
      </c>
      <c r="C303" s="2" t="str">
        <f t="shared" si="20"/>
        <v>250.BV17</v>
      </c>
      <c r="D303" s="5"/>
      <c r="E303" s="9" t="s">
        <v>668</v>
      </c>
      <c r="F303" s="9"/>
      <c r="G303" s="5" t="s">
        <v>31</v>
      </c>
      <c r="H303" s="5" t="s">
        <v>645</v>
      </c>
      <c r="I303" s="6">
        <v>10</v>
      </c>
      <c r="J303" s="6"/>
      <c r="K303" s="6">
        <f t="shared" si="23"/>
        <v>0</v>
      </c>
      <c r="L303" s="8">
        <f t="shared" si="24"/>
        <v>0</v>
      </c>
      <c r="M303" s="9" t="s">
        <v>669</v>
      </c>
      <c r="N303" s="136"/>
      <c r="O303" s="136"/>
      <c r="P303" s="219"/>
      <c r="Q303" s="125"/>
      <c r="R303" s="124"/>
      <c r="S303" s="146"/>
    </row>
    <row r="304" spans="1:19" s="109" customFormat="1" ht="123" customHeight="1" x14ac:dyDescent="0.25">
      <c r="A304" s="2">
        <f>IF(I304="","",COUNTA($I$17:I304))</f>
        <v>251</v>
      </c>
      <c r="B304" s="2" t="str">
        <f t="shared" si="22"/>
        <v>251.BV17</v>
      </c>
      <c r="C304" s="2" t="str">
        <f t="shared" si="20"/>
        <v>251.BV17</v>
      </c>
      <c r="D304" s="5"/>
      <c r="E304" s="9" t="s">
        <v>670</v>
      </c>
      <c r="F304" s="9"/>
      <c r="G304" s="5" t="s">
        <v>31</v>
      </c>
      <c r="H304" s="5" t="s">
        <v>645</v>
      </c>
      <c r="I304" s="6">
        <v>10</v>
      </c>
      <c r="J304" s="6"/>
      <c r="K304" s="6">
        <f t="shared" si="23"/>
        <v>0</v>
      </c>
      <c r="L304" s="8">
        <f t="shared" si="24"/>
        <v>0</v>
      </c>
      <c r="M304" s="9" t="s">
        <v>671</v>
      </c>
      <c r="N304" s="102"/>
      <c r="O304" s="102"/>
      <c r="P304" s="135"/>
      <c r="Q304" s="107"/>
      <c r="R304" s="102"/>
      <c r="S304" s="102"/>
    </row>
    <row r="305" spans="1:19" s="108" customFormat="1" ht="15" customHeight="1" x14ac:dyDescent="0.25">
      <c r="A305" s="2" t="str">
        <f>IF(I305="","",COUNTA($I$17:I305))</f>
        <v/>
      </c>
      <c r="B305" s="2" t="str">
        <f t="shared" si="22"/>
        <v/>
      </c>
      <c r="C305" s="2" t="str">
        <f t="shared" si="20"/>
        <v/>
      </c>
      <c r="D305" s="3"/>
      <c r="E305" s="10" t="s">
        <v>16</v>
      </c>
      <c r="F305" s="9"/>
      <c r="G305" s="5"/>
      <c r="H305" s="5"/>
      <c r="I305" s="6"/>
      <c r="J305" s="6"/>
      <c r="K305" s="6" t="str">
        <f t="shared" si="23"/>
        <v/>
      </c>
      <c r="L305" s="8" t="str">
        <f t="shared" si="24"/>
        <v/>
      </c>
      <c r="M305" s="9"/>
      <c r="N305" s="102"/>
      <c r="O305" s="102"/>
      <c r="P305" s="125"/>
      <c r="Q305" s="125"/>
      <c r="R305" s="220"/>
      <c r="S305" s="221"/>
    </row>
    <row r="306" spans="1:19" s="108" customFormat="1" ht="15" customHeight="1" x14ac:dyDescent="0.25">
      <c r="A306" s="2" t="str">
        <f>IF(I306="","",COUNTA($I$17:I306))</f>
        <v/>
      </c>
      <c r="B306" s="2" t="str">
        <f t="shared" si="22"/>
        <v/>
      </c>
      <c r="C306" s="2" t="str">
        <f t="shared" si="20"/>
        <v/>
      </c>
      <c r="D306" s="5"/>
      <c r="E306" s="28" t="s">
        <v>672</v>
      </c>
      <c r="F306" s="9"/>
      <c r="G306" s="5"/>
      <c r="H306" s="5"/>
      <c r="I306" s="6"/>
      <c r="J306" s="6"/>
      <c r="K306" s="6" t="str">
        <f t="shared" si="23"/>
        <v/>
      </c>
      <c r="L306" s="8" t="str">
        <f t="shared" si="24"/>
        <v/>
      </c>
      <c r="M306" s="9"/>
      <c r="N306" s="135"/>
      <c r="O306" s="135"/>
      <c r="P306" s="135"/>
      <c r="Q306" s="135"/>
      <c r="R306" s="136"/>
      <c r="S306" s="135"/>
    </row>
    <row r="307" spans="1:19" s="109" customFormat="1" ht="123" customHeight="1" x14ac:dyDescent="0.25">
      <c r="A307" s="2">
        <f>IF(I307="","",COUNTA($I$17:I307))</f>
        <v>252</v>
      </c>
      <c r="B307" s="2" t="str">
        <f t="shared" si="22"/>
        <v>252.BV17</v>
      </c>
      <c r="C307" s="2" t="str">
        <f t="shared" si="20"/>
        <v>252.BV17</v>
      </c>
      <c r="D307" s="5"/>
      <c r="E307" s="9" t="s">
        <v>673</v>
      </c>
      <c r="F307" s="9"/>
      <c r="G307" s="5" t="s">
        <v>31</v>
      </c>
      <c r="H307" s="5" t="s">
        <v>674</v>
      </c>
      <c r="I307" s="6">
        <v>50</v>
      </c>
      <c r="J307" s="6"/>
      <c r="K307" s="6">
        <f t="shared" si="23"/>
        <v>0</v>
      </c>
      <c r="L307" s="8">
        <f t="shared" si="24"/>
        <v>0</v>
      </c>
      <c r="M307" s="9" t="s">
        <v>675</v>
      </c>
      <c r="N307" s="102"/>
      <c r="O307" s="102"/>
      <c r="P307" s="107"/>
      <c r="Q307" s="107"/>
      <c r="R307" s="102"/>
      <c r="S307" s="102"/>
    </row>
    <row r="308" spans="1:19" s="108" customFormat="1" ht="123" customHeight="1" x14ac:dyDescent="0.25">
      <c r="A308" s="2">
        <f>IF(I308="","",COUNTA($I$17:I308))</f>
        <v>253</v>
      </c>
      <c r="B308" s="2" t="str">
        <f t="shared" si="22"/>
        <v>253.BV17</v>
      </c>
      <c r="C308" s="2" t="str">
        <f t="shared" si="20"/>
        <v>253.BV17</v>
      </c>
      <c r="D308" s="5"/>
      <c r="E308" s="9" t="s">
        <v>676</v>
      </c>
      <c r="F308" s="9"/>
      <c r="G308" s="5" t="s">
        <v>31</v>
      </c>
      <c r="H308" s="5" t="s">
        <v>674</v>
      </c>
      <c r="I308" s="6">
        <v>5</v>
      </c>
      <c r="J308" s="6"/>
      <c r="K308" s="6">
        <f t="shared" si="23"/>
        <v>0</v>
      </c>
      <c r="L308" s="8">
        <f t="shared" si="24"/>
        <v>0</v>
      </c>
      <c r="M308" s="9" t="s">
        <v>677</v>
      </c>
      <c r="N308" s="102"/>
      <c r="O308" s="102"/>
      <c r="P308" s="219"/>
      <c r="Q308" s="125"/>
      <c r="R308" s="124"/>
      <c r="S308" s="146"/>
    </row>
    <row r="309" spans="1:19" s="109" customFormat="1" ht="123" customHeight="1" x14ac:dyDescent="0.25">
      <c r="A309" s="2">
        <f>IF(I309="","",COUNTA($I$17:I309))</f>
        <v>254</v>
      </c>
      <c r="B309" s="2" t="str">
        <f t="shared" si="22"/>
        <v>254.BV17</v>
      </c>
      <c r="C309" s="2" t="str">
        <f t="shared" si="20"/>
        <v>254.BV17</v>
      </c>
      <c r="D309" s="5"/>
      <c r="E309" s="9" t="s">
        <v>678</v>
      </c>
      <c r="F309" s="9"/>
      <c r="G309" s="5" t="s">
        <v>31</v>
      </c>
      <c r="H309" s="5" t="s">
        <v>674</v>
      </c>
      <c r="I309" s="6">
        <v>5</v>
      </c>
      <c r="J309" s="6"/>
      <c r="K309" s="6">
        <f t="shared" si="23"/>
        <v>0</v>
      </c>
      <c r="L309" s="8">
        <f t="shared" si="24"/>
        <v>0</v>
      </c>
      <c r="M309" s="9" t="s">
        <v>679</v>
      </c>
      <c r="N309" s="102"/>
      <c r="O309" s="102"/>
      <c r="P309" s="135"/>
      <c r="Q309" s="107"/>
      <c r="R309" s="102"/>
      <c r="S309" s="102"/>
    </row>
    <row r="310" spans="1:19" s="108" customFormat="1" ht="123" customHeight="1" x14ac:dyDescent="0.25">
      <c r="A310" s="2">
        <f>IF(I310="","",COUNTA($I$17:I310))</f>
        <v>255</v>
      </c>
      <c r="B310" s="2" t="str">
        <f t="shared" si="22"/>
        <v>255.BV17</v>
      </c>
      <c r="C310" s="2" t="str">
        <f t="shared" si="20"/>
        <v>255.BV17</v>
      </c>
      <c r="D310" s="5"/>
      <c r="E310" s="9" t="s">
        <v>680</v>
      </c>
      <c r="F310" s="9"/>
      <c r="G310" s="5" t="s">
        <v>31</v>
      </c>
      <c r="H310" s="5" t="s">
        <v>674</v>
      </c>
      <c r="I310" s="6">
        <v>5</v>
      </c>
      <c r="J310" s="6"/>
      <c r="K310" s="6">
        <f t="shared" si="23"/>
        <v>0</v>
      </c>
      <c r="L310" s="8">
        <f t="shared" si="24"/>
        <v>0</v>
      </c>
      <c r="M310" s="9" t="s">
        <v>681</v>
      </c>
      <c r="N310" s="102"/>
      <c r="O310" s="102"/>
      <c r="P310" s="223"/>
      <c r="Q310" s="125"/>
      <c r="R310" s="136"/>
      <c r="S310" s="224"/>
    </row>
    <row r="311" spans="1:19" s="109" customFormat="1" ht="123" customHeight="1" x14ac:dyDescent="0.25">
      <c r="A311" s="2">
        <f>IF(I311="","",COUNTA($I$17:I311))</f>
        <v>256</v>
      </c>
      <c r="B311" s="2" t="str">
        <f t="shared" si="22"/>
        <v>256.BV17</v>
      </c>
      <c r="C311" s="2" t="str">
        <f t="shared" si="20"/>
        <v>256.BV17</v>
      </c>
      <c r="D311" s="5"/>
      <c r="E311" s="9" t="s">
        <v>682</v>
      </c>
      <c r="F311" s="12"/>
      <c r="G311" s="5" t="s">
        <v>31</v>
      </c>
      <c r="H311" s="5" t="s">
        <v>674</v>
      </c>
      <c r="I311" s="6">
        <v>100</v>
      </c>
      <c r="J311" s="6"/>
      <c r="K311" s="6">
        <f t="shared" si="23"/>
        <v>0</v>
      </c>
      <c r="L311" s="8">
        <f t="shared" si="24"/>
        <v>0</v>
      </c>
      <c r="M311" s="9" t="s">
        <v>683</v>
      </c>
      <c r="N311" s="102"/>
      <c r="O311" s="102"/>
      <c r="P311" s="107"/>
      <c r="Q311" s="107"/>
      <c r="R311" s="102"/>
      <c r="S311" s="102"/>
    </row>
    <row r="312" spans="1:19" s="108" customFormat="1" ht="123" customHeight="1" x14ac:dyDescent="0.25">
      <c r="A312" s="2">
        <f>IF(I312="","",COUNTA($I$17:I312))</f>
        <v>257</v>
      </c>
      <c r="B312" s="2" t="str">
        <f t="shared" si="22"/>
        <v>257.BV17</v>
      </c>
      <c r="C312" s="2" t="str">
        <f t="shared" si="20"/>
        <v>257.BV17</v>
      </c>
      <c r="D312" s="5"/>
      <c r="E312" s="9" t="s">
        <v>684</v>
      </c>
      <c r="F312" s="9"/>
      <c r="G312" s="5" t="s">
        <v>31</v>
      </c>
      <c r="H312" s="5" t="s">
        <v>685</v>
      </c>
      <c r="I312" s="6">
        <v>100</v>
      </c>
      <c r="J312" s="6"/>
      <c r="K312" s="6">
        <f t="shared" si="23"/>
        <v>0</v>
      </c>
      <c r="L312" s="8">
        <f t="shared" si="24"/>
        <v>0</v>
      </c>
      <c r="M312" s="9" t="s">
        <v>686</v>
      </c>
      <c r="N312" s="102"/>
      <c r="O312" s="102"/>
      <c r="P312" s="219"/>
      <c r="Q312" s="125"/>
      <c r="R312" s="124"/>
      <c r="S312" s="146"/>
    </row>
    <row r="313" spans="1:19" s="109" customFormat="1" ht="123" customHeight="1" x14ac:dyDescent="0.25">
      <c r="A313" s="2">
        <f>IF(I313="","",COUNTA($I$17:I313))</f>
        <v>258</v>
      </c>
      <c r="B313" s="2" t="str">
        <f t="shared" si="22"/>
        <v>258.BV17</v>
      </c>
      <c r="C313" s="2" t="str">
        <f t="shared" si="20"/>
        <v>258.BV17</v>
      </c>
      <c r="D313" s="5"/>
      <c r="E313" s="9" t="s">
        <v>687</v>
      </c>
      <c r="F313" s="9"/>
      <c r="G313" s="5" t="s">
        <v>31</v>
      </c>
      <c r="H313" s="5" t="s">
        <v>674</v>
      </c>
      <c r="I313" s="6">
        <v>5</v>
      </c>
      <c r="J313" s="6"/>
      <c r="K313" s="6">
        <f t="shared" si="23"/>
        <v>0</v>
      </c>
      <c r="L313" s="8">
        <f t="shared" si="24"/>
        <v>0</v>
      </c>
      <c r="M313" s="9" t="s">
        <v>688</v>
      </c>
      <c r="N313" s="102"/>
      <c r="O313" s="102"/>
      <c r="P313" s="107"/>
      <c r="Q313" s="107"/>
      <c r="R313" s="102"/>
      <c r="S313" s="102"/>
    </row>
    <row r="314" spans="1:19" s="108" customFormat="1" ht="123" customHeight="1" x14ac:dyDescent="0.25">
      <c r="A314" s="2">
        <f>IF(I314="","",COUNTA($I$17:I314))</f>
        <v>259</v>
      </c>
      <c r="B314" s="2" t="str">
        <f t="shared" si="22"/>
        <v>259.BV17</v>
      </c>
      <c r="C314" s="2" t="str">
        <f t="shared" si="20"/>
        <v>259.BV17</v>
      </c>
      <c r="D314" s="5"/>
      <c r="E314" s="9" t="s">
        <v>689</v>
      </c>
      <c r="F314" s="9"/>
      <c r="G314" s="5" t="s">
        <v>31</v>
      </c>
      <c r="H314" s="5" t="s">
        <v>674</v>
      </c>
      <c r="I314" s="6">
        <v>5</v>
      </c>
      <c r="J314" s="6"/>
      <c r="K314" s="6">
        <f t="shared" si="23"/>
        <v>0</v>
      </c>
      <c r="L314" s="8">
        <f t="shared" si="24"/>
        <v>0</v>
      </c>
      <c r="M314" s="9" t="s">
        <v>690</v>
      </c>
      <c r="N314" s="102"/>
      <c r="O314" s="102"/>
      <c r="P314" s="219"/>
      <c r="Q314" s="125"/>
      <c r="R314" s="136"/>
      <c r="S314" s="224"/>
    </row>
    <row r="315" spans="1:19" s="108" customFormat="1" ht="22.5" customHeight="1" x14ac:dyDescent="0.25">
      <c r="A315" s="2" t="str">
        <f>IF(I315="","",COUNTA($I$17:I315))</f>
        <v/>
      </c>
      <c r="B315" s="2" t="str">
        <f t="shared" si="22"/>
        <v/>
      </c>
      <c r="C315" s="2" t="str">
        <f t="shared" ref="C315:C378" si="25">B315</f>
        <v/>
      </c>
      <c r="D315" s="2"/>
      <c r="E315" s="12" t="s">
        <v>691</v>
      </c>
      <c r="F315" s="9"/>
      <c r="G315" s="5"/>
      <c r="H315" s="5"/>
      <c r="I315" s="6"/>
      <c r="J315" s="6"/>
      <c r="K315" s="6" t="str">
        <f t="shared" si="23"/>
        <v/>
      </c>
      <c r="L315" s="8" t="str">
        <f t="shared" si="24"/>
        <v/>
      </c>
      <c r="M315" s="9"/>
      <c r="N315" s="113"/>
      <c r="O315" s="113"/>
      <c r="P315" s="113"/>
      <c r="Q315" s="113"/>
      <c r="R315" s="144"/>
      <c r="S315" s="113"/>
    </row>
    <row r="316" spans="1:19" s="108" customFormat="1" ht="123" customHeight="1" x14ac:dyDescent="0.25">
      <c r="A316" s="2">
        <f>IF(I316="","",COUNTA($I$17:I316))</f>
        <v>260</v>
      </c>
      <c r="B316" s="2" t="str">
        <f t="shared" si="22"/>
        <v>260.BV17</v>
      </c>
      <c r="C316" s="2" t="str">
        <f t="shared" si="25"/>
        <v>260.BV17</v>
      </c>
      <c r="D316" s="5"/>
      <c r="E316" s="9" t="s">
        <v>692</v>
      </c>
      <c r="F316" s="9"/>
      <c r="G316" s="5" t="s">
        <v>31</v>
      </c>
      <c r="H316" s="5" t="s">
        <v>674</v>
      </c>
      <c r="I316" s="6">
        <v>100</v>
      </c>
      <c r="J316" s="6"/>
      <c r="K316" s="6">
        <f t="shared" si="23"/>
        <v>0</v>
      </c>
      <c r="L316" s="8">
        <f t="shared" si="24"/>
        <v>0</v>
      </c>
      <c r="M316" s="9" t="s">
        <v>693</v>
      </c>
      <c r="N316" s="113"/>
      <c r="O316" s="113"/>
      <c r="P316" s="113"/>
      <c r="Q316" s="113"/>
      <c r="R316" s="144"/>
      <c r="S316" s="168"/>
    </row>
    <row r="317" spans="1:19" s="109" customFormat="1" ht="123" customHeight="1" x14ac:dyDescent="0.25">
      <c r="A317" s="2">
        <f>IF(I317="","",COUNTA($I$17:I317))</f>
        <v>261</v>
      </c>
      <c r="B317" s="2" t="str">
        <f t="shared" si="22"/>
        <v>261.BV17</v>
      </c>
      <c r="C317" s="2" t="str">
        <f t="shared" si="25"/>
        <v>261.BV17</v>
      </c>
      <c r="D317" s="5"/>
      <c r="E317" s="9" t="s">
        <v>694</v>
      </c>
      <c r="F317" s="9"/>
      <c r="G317" s="5" t="s">
        <v>31</v>
      </c>
      <c r="H317" s="5" t="s">
        <v>674</v>
      </c>
      <c r="I317" s="6">
        <v>10</v>
      </c>
      <c r="J317" s="6"/>
      <c r="K317" s="6">
        <f t="shared" si="23"/>
        <v>0</v>
      </c>
      <c r="L317" s="8">
        <f t="shared" si="24"/>
        <v>0</v>
      </c>
      <c r="M317" s="9" t="s">
        <v>695</v>
      </c>
      <c r="N317" s="102"/>
      <c r="O317" s="102"/>
      <c r="P317" s="107"/>
      <c r="Q317" s="107"/>
      <c r="R317" s="102"/>
      <c r="S317" s="102"/>
    </row>
    <row r="318" spans="1:19" s="108" customFormat="1" ht="123" customHeight="1" x14ac:dyDescent="0.25">
      <c r="A318" s="2">
        <f>IF(I318="","",COUNTA($I$17:I318))</f>
        <v>262</v>
      </c>
      <c r="B318" s="2" t="str">
        <f t="shared" si="22"/>
        <v>262.BV17</v>
      </c>
      <c r="C318" s="2" t="str">
        <f t="shared" si="25"/>
        <v>262.BV17</v>
      </c>
      <c r="D318" s="5"/>
      <c r="E318" s="9" t="s">
        <v>696</v>
      </c>
      <c r="F318" s="9"/>
      <c r="G318" s="5" t="s">
        <v>31</v>
      </c>
      <c r="H318" s="5" t="s">
        <v>674</v>
      </c>
      <c r="I318" s="6">
        <v>10</v>
      </c>
      <c r="J318" s="6"/>
      <c r="K318" s="6">
        <f t="shared" si="23"/>
        <v>0</v>
      </c>
      <c r="L318" s="8">
        <f t="shared" si="24"/>
        <v>0</v>
      </c>
      <c r="M318" s="9" t="s">
        <v>695</v>
      </c>
      <c r="N318" s="102"/>
      <c r="O318" s="102"/>
      <c r="P318" s="219"/>
      <c r="Q318" s="222"/>
      <c r="R318" s="124"/>
      <c r="S318" s="146"/>
    </row>
    <row r="319" spans="1:19" s="108" customFormat="1" ht="123" customHeight="1" x14ac:dyDescent="0.25">
      <c r="A319" s="2">
        <f>IF(I319="","",COUNTA($I$17:I319))</f>
        <v>263</v>
      </c>
      <c r="B319" s="2" t="str">
        <f t="shared" si="22"/>
        <v>263.BV17</v>
      </c>
      <c r="C319" s="2" t="str">
        <f t="shared" si="25"/>
        <v>263.BV17</v>
      </c>
      <c r="D319" s="5"/>
      <c r="E319" s="9" t="s">
        <v>697</v>
      </c>
      <c r="F319" s="9"/>
      <c r="G319" s="5" t="s">
        <v>31</v>
      </c>
      <c r="H319" s="5" t="s">
        <v>685</v>
      </c>
      <c r="I319" s="6">
        <v>100</v>
      </c>
      <c r="J319" s="6"/>
      <c r="K319" s="6">
        <f t="shared" si="23"/>
        <v>0</v>
      </c>
      <c r="L319" s="8">
        <f t="shared" si="24"/>
        <v>0</v>
      </c>
      <c r="M319" s="9" t="s">
        <v>698</v>
      </c>
      <c r="N319" s="113"/>
      <c r="O319" s="113"/>
      <c r="P319" s="113"/>
      <c r="Q319" s="113"/>
      <c r="R319" s="144"/>
      <c r="S319" s="168"/>
    </row>
    <row r="320" spans="1:19" s="108" customFormat="1" ht="123" customHeight="1" x14ac:dyDescent="0.25">
      <c r="A320" s="2">
        <f>IF(I320="","",COUNTA($I$17:I320))</f>
        <v>264</v>
      </c>
      <c r="B320" s="2" t="str">
        <f t="shared" si="22"/>
        <v>264.BV17</v>
      </c>
      <c r="C320" s="2" t="str">
        <f t="shared" si="25"/>
        <v>264.BV17</v>
      </c>
      <c r="D320" s="5"/>
      <c r="E320" s="9" t="s">
        <v>699</v>
      </c>
      <c r="F320" s="9"/>
      <c r="G320" s="5" t="s">
        <v>31</v>
      </c>
      <c r="H320" s="5" t="s">
        <v>674</v>
      </c>
      <c r="I320" s="6">
        <v>5</v>
      </c>
      <c r="J320" s="6"/>
      <c r="K320" s="6">
        <f t="shared" si="23"/>
        <v>0</v>
      </c>
      <c r="L320" s="8">
        <f t="shared" si="24"/>
        <v>0</v>
      </c>
      <c r="M320" s="9" t="s">
        <v>700</v>
      </c>
      <c r="N320" s="144"/>
      <c r="O320" s="144"/>
      <c r="P320" s="125"/>
      <c r="Q320" s="222"/>
      <c r="R320" s="124"/>
      <c r="S320" s="146"/>
    </row>
    <row r="321" spans="1:19" s="108" customFormat="1" ht="123" customHeight="1" x14ac:dyDescent="0.25">
      <c r="A321" s="2">
        <f>IF(I321="","",COUNTA($I$17:I321))</f>
        <v>265</v>
      </c>
      <c r="B321" s="2" t="str">
        <f t="shared" si="22"/>
        <v>265.BV17</v>
      </c>
      <c r="C321" s="2" t="str">
        <f t="shared" si="25"/>
        <v>265.BV17</v>
      </c>
      <c r="D321" s="5"/>
      <c r="E321" s="9" t="s">
        <v>701</v>
      </c>
      <c r="F321" s="9"/>
      <c r="G321" s="5" t="s">
        <v>31</v>
      </c>
      <c r="H321" s="5" t="s">
        <v>674</v>
      </c>
      <c r="I321" s="6">
        <v>10</v>
      </c>
      <c r="J321" s="6"/>
      <c r="K321" s="6">
        <f t="shared" si="23"/>
        <v>0</v>
      </c>
      <c r="L321" s="8">
        <f t="shared" si="24"/>
        <v>0</v>
      </c>
      <c r="M321" s="9" t="s">
        <v>702</v>
      </c>
      <c r="N321" s="135"/>
      <c r="O321" s="135"/>
      <c r="P321" s="135"/>
      <c r="Q321" s="135"/>
      <c r="R321" s="136"/>
      <c r="S321" s="135"/>
    </row>
    <row r="322" spans="1:19" s="109" customFormat="1" ht="123" customHeight="1" x14ac:dyDescent="0.25">
      <c r="A322" s="2">
        <f>IF(I322="","",COUNTA($I$17:I322))</f>
        <v>266</v>
      </c>
      <c r="B322" s="2" t="str">
        <f t="shared" si="22"/>
        <v>266.BV17</v>
      </c>
      <c r="C322" s="2" t="str">
        <f t="shared" si="25"/>
        <v>266.BV17</v>
      </c>
      <c r="D322" s="5"/>
      <c r="E322" s="9" t="s">
        <v>703</v>
      </c>
      <c r="F322" s="9"/>
      <c r="G322" s="5" t="s">
        <v>31</v>
      </c>
      <c r="H322" s="5" t="s">
        <v>674</v>
      </c>
      <c r="I322" s="6">
        <v>10</v>
      </c>
      <c r="J322" s="6"/>
      <c r="K322" s="6">
        <f t="shared" si="23"/>
        <v>0</v>
      </c>
      <c r="L322" s="8">
        <f t="shared" si="24"/>
        <v>0</v>
      </c>
      <c r="M322" s="9" t="s">
        <v>704</v>
      </c>
      <c r="N322" s="102"/>
      <c r="O322" s="102"/>
      <c r="P322" s="135"/>
      <c r="Q322" s="107"/>
      <c r="R322" s="102"/>
      <c r="S322" s="102"/>
    </row>
    <row r="323" spans="1:19" s="108" customFormat="1" ht="123" customHeight="1" x14ac:dyDescent="0.25">
      <c r="A323" s="2">
        <f>IF(I323="","",COUNTA($I$17:I323))</f>
        <v>267</v>
      </c>
      <c r="B323" s="2" t="str">
        <f t="shared" si="22"/>
        <v>267.BV17</v>
      </c>
      <c r="C323" s="2" t="str">
        <f t="shared" si="25"/>
        <v>267.BV17</v>
      </c>
      <c r="D323" s="5"/>
      <c r="E323" s="9" t="s">
        <v>705</v>
      </c>
      <c r="F323" s="9"/>
      <c r="G323" s="5" t="s">
        <v>31</v>
      </c>
      <c r="H323" s="5" t="s">
        <v>674</v>
      </c>
      <c r="I323" s="6">
        <v>2</v>
      </c>
      <c r="J323" s="6"/>
      <c r="K323" s="6">
        <f t="shared" si="23"/>
        <v>0</v>
      </c>
      <c r="L323" s="8">
        <f t="shared" si="24"/>
        <v>0</v>
      </c>
      <c r="M323" s="9" t="s">
        <v>706</v>
      </c>
      <c r="N323" s="102"/>
      <c r="O323" s="102"/>
      <c r="P323" s="219"/>
      <c r="Q323" s="125"/>
      <c r="R323" s="124"/>
      <c r="S323" s="146"/>
    </row>
    <row r="324" spans="1:19" s="109" customFormat="1" ht="123" customHeight="1" x14ac:dyDescent="0.25">
      <c r="A324" s="2">
        <f>IF(I324="","",COUNTA($I$17:I324))</f>
        <v>268</v>
      </c>
      <c r="B324" s="2" t="str">
        <f t="shared" si="22"/>
        <v>268.BV17</v>
      </c>
      <c r="C324" s="2" t="str">
        <f t="shared" si="25"/>
        <v>268.BV17</v>
      </c>
      <c r="D324" s="5"/>
      <c r="E324" s="9" t="s">
        <v>707</v>
      </c>
      <c r="F324" s="9"/>
      <c r="G324" s="5" t="s">
        <v>31</v>
      </c>
      <c r="H324" s="5" t="s">
        <v>674</v>
      </c>
      <c r="I324" s="6">
        <v>15</v>
      </c>
      <c r="J324" s="6"/>
      <c r="K324" s="6">
        <f t="shared" si="23"/>
        <v>0</v>
      </c>
      <c r="L324" s="8">
        <f t="shared" si="24"/>
        <v>0</v>
      </c>
      <c r="M324" s="9" t="s">
        <v>708</v>
      </c>
      <c r="N324" s="102"/>
      <c r="O324" s="102"/>
      <c r="P324" s="107"/>
      <c r="Q324" s="107"/>
      <c r="R324" s="102"/>
      <c r="S324" s="102"/>
    </row>
    <row r="325" spans="1:19" s="108" customFormat="1" ht="123" customHeight="1" x14ac:dyDescent="0.25">
      <c r="A325" s="2">
        <f>IF(I325="","",COUNTA($I$17:I325))</f>
        <v>269</v>
      </c>
      <c r="B325" s="2" t="str">
        <f t="shared" si="22"/>
        <v>269.BV17</v>
      </c>
      <c r="C325" s="2" t="str">
        <f t="shared" si="25"/>
        <v>269.BV17</v>
      </c>
      <c r="D325" s="5"/>
      <c r="E325" s="9" t="s">
        <v>709</v>
      </c>
      <c r="F325" s="9"/>
      <c r="G325" s="5" t="s">
        <v>31</v>
      </c>
      <c r="H325" s="5" t="s">
        <v>674</v>
      </c>
      <c r="I325" s="6">
        <v>10</v>
      </c>
      <c r="J325" s="6"/>
      <c r="K325" s="6">
        <f t="shared" si="23"/>
        <v>0</v>
      </c>
      <c r="L325" s="8">
        <f t="shared" si="24"/>
        <v>0</v>
      </c>
      <c r="M325" s="9" t="s">
        <v>710</v>
      </c>
      <c r="N325" s="102"/>
      <c r="O325" s="102"/>
      <c r="P325" s="219"/>
      <c r="Q325" s="125"/>
      <c r="R325" s="124"/>
      <c r="S325" s="146"/>
    </row>
    <row r="326" spans="1:19" s="109" customFormat="1" ht="123" customHeight="1" x14ac:dyDescent="0.25">
      <c r="A326" s="2">
        <f>IF(I326="","",COUNTA($I$17:I326))</f>
        <v>270</v>
      </c>
      <c r="B326" s="2" t="str">
        <f t="shared" si="22"/>
        <v>270.BV17</v>
      </c>
      <c r="C326" s="2" t="str">
        <f t="shared" si="25"/>
        <v>270.BV17</v>
      </c>
      <c r="D326" s="5"/>
      <c r="E326" s="9" t="s">
        <v>711</v>
      </c>
      <c r="F326" s="9"/>
      <c r="G326" s="5" t="s">
        <v>31</v>
      </c>
      <c r="H326" s="5" t="s">
        <v>674</v>
      </c>
      <c r="I326" s="6">
        <v>15</v>
      </c>
      <c r="J326" s="6"/>
      <c r="K326" s="6">
        <f t="shared" si="23"/>
        <v>0</v>
      </c>
      <c r="L326" s="8">
        <f t="shared" si="24"/>
        <v>0</v>
      </c>
      <c r="M326" s="9" t="s">
        <v>712</v>
      </c>
      <c r="N326" s="102"/>
      <c r="O326" s="102"/>
      <c r="P326" s="107"/>
      <c r="Q326" s="107"/>
      <c r="R326" s="102"/>
      <c r="S326" s="102"/>
    </row>
    <row r="327" spans="1:19" s="108" customFormat="1" ht="123" customHeight="1" x14ac:dyDescent="0.25">
      <c r="A327" s="2">
        <f>IF(I327="","",COUNTA($I$17:I327))</f>
        <v>271</v>
      </c>
      <c r="B327" s="2" t="str">
        <f t="shared" si="22"/>
        <v>271.BV17</v>
      </c>
      <c r="C327" s="2" t="str">
        <f t="shared" si="25"/>
        <v>271.BV17</v>
      </c>
      <c r="D327" s="5"/>
      <c r="E327" s="9" t="s">
        <v>713</v>
      </c>
      <c r="F327" s="9"/>
      <c r="G327" s="5" t="s">
        <v>31</v>
      </c>
      <c r="H327" s="5" t="s">
        <v>674</v>
      </c>
      <c r="I327" s="6">
        <v>10</v>
      </c>
      <c r="J327" s="6"/>
      <c r="K327" s="6">
        <f t="shared" si="23"/>
        <v>0</v>
      </c>
      <c r="L327" s="8">
        <f t="shared" si="24"/>
        <v>0</v>
      </c>
      <c r="M327" s="9" t="s">
        <v>714</v>
      </c>
      <c r="N327" s="102"/>
      <c r="O327" s="102"/>
      <c r="P327" s="219"/>
      <c r="Q327" s="125"/>
      <c r="R327" s="220"/>
      <c r="S327" s="221"/>
    </row>
    <row r="328" spans="1:19" s="108" customFormat="1" ht="123" customHeight="1" x14ac:dyDescent="0.25">
      <c r="A328" s="2">
        <f>IF(I328="","",COUNTA($I$17:I328))</f>
        <v>272</v>
      </c>
      <c r="B328" s="2" t="str">
        <f t="shared" si="22"/>
        <v>272.BV17</v>
      </c>
      <c r="C328" s="2" t="str">
        <f t="shared" si="25"/>
        <v>272.BV17</v>
      </c>
      <c r="D328" s="5"/>
      <c r="E328" s="9" t="s">
        <v>715</v>
      </c>
      <c r="F328" s="9"/>
      <c r="G328" s="5" t="s">
        <v>31</v>
      </c>
      <c r="H328" s="5" t="s">
        <v>674</v>
      </c>
      <c r="I328" s="6">
        <v>10</v>
      </c>
      <c r="J328" s="6"/>
      <c r="K328" s="6">
        <f t="shared" si="23"/>
        <v>0</v>
      </c>
      <c r="L328" s="8">
        <f t="shared" si="24"/>
        <v>0</v>
      </c>
      <c r="M328" s="9" t="s">
        <v>716</v>
      </c>
      <c r="N328" s="113"/>
      <c r="O328" s="113"/>
      <c r="P328" s="113"/>
      <c r="Q328" s="113"/>
      <c r="R328" s="144"/>
      <c r="S328" s="113"/>
    </row>
    <row r="329" spans="1:19" s="108" customFormat="1" ht="123" customHeight="1" x14ac:dyDescent="0.25">
      <c r="A329" s="2">
        <f>IF(I329="","",COUNTA($I$17:I329))</f>
        <v>273</v>
      </c>
      <c r="B329" s="2" t="str">
        <f t="shared" si="22"/>
        <v>273.BV17</v>
      </c>
      <c r="C329" s="2" t="str">
        <f t="shared" si="25"/>
        <v>273.BV17</v>
      </c>
      <c r="D329" s="5"/>
      <c r="E329" s="9" t="s">
        <v>717</v>
      </c>
      <c r="F329" s="9"/>
      <c r="G329" s="5" t="s">
        <v>31</v>
      </c>
      <c r="H329" s="5" t="s">
        <v>674</v>
      </c>
      <c r="I329" s="6">
        <v>10</v>
      </c>
      <c r="J329" s="6"/>
      <c r="K329" s="6">
        <f t="shared" si="23"/>
        <v>0</v>
      </c>
      <c r="L329" s="8">
        <f t="shared" si="24"/>
        <v>0</v>
      </c>
      <c r="M329" s="9" t="s">
        <v>718</v>
      </c>
      <c r="N329" s="144"/>
      <c r="O329" s="144"/>
      <c r="P329" s="219"/>
      <c r="Q329" s="125"/>
      <c r="R329" s="124"/>
      <c r="S329" s="146"/>
    </row>
    <row r="330" spans="1:19" s="108" customFormat="1" ht="123" customHeight="1" x14ac:dyDescent="0.25">
      <c r="A330" s="2">
        <f>IF(I330="","",COUNTA($I$17:I330))</f>
        <v>274</v>
      </c>
      <c r="B330" s="2" t="str">
        <f t="shared" si="22"/>
        <v>274.BV17</v>
      </c>
      <c r="C330" s="2" t="str">
        <f t="shared" si="25"/>
        <v>274.BV17</v>
      </c>
      <c r="D330" s="5"/>
      <c r="E330" s="9" t="s">
        <v>719</v>
      </c>
      <c r="F330" s="9"/>
      <c r="G330" s="5" t="s">
        <v>31</v>
      </c>
      <c r="H330" s="5" t="s">
        <v>674</v>
      </c>
      <c r="I330" s="6">
        <v>10</v>
      </c>
      <c r="J330" s="6"/>
      <c r="K330" s="6">
        <f t="shared" si="23"/>
        <v>0</v>
      </c>
      <c r="L330" s="8">
        <f t="shared" si="24"/>
        <v>0</v>
      </c>
      <c r="M330" s="9" t="s">
        <v>720</v>
      </c>
      <c r="N330" s="113"/>
      <c r="O330" s="113"/>
      <c r="P330" s="113"/>
      <c r="Q330" s="113"/>
      <c r="R330" s="144"/>
      <c r="S330" s="168"/>
    </row>
    <row r="331" spans="1:19" s="108" customFormat="1" ht="123" customHeight="1" x14ac:dyDescent="0.25">
      <c r="A331" s="2">
        <f>IF(I331="","",COUNTA($I$17:I331))</f>
        <v>275</v>
      </c>
      <c r="B331" s="2" t="str">
        <f t="shared" si="22"/>
        <v>275.BV17</v>
      </c>
      <c r="C331" s="2" t="str">
        <f t="shared" si="25"/>
        <v>275.BV17</v>
      </c>
      <c r="D331" s="5"/>
      <c r="E331" s="9" t="s">
        <v>721</v>
      </c>
      <c r="F331" s="9"/>
      <c r="G331" s="5" t="s">
        <v>31</v>
      </c>
      <c r="H331" s="5" t="s">
        <v>674</v>
      </c>
      <c r="I331" s="6">
        <v>10</v>
      </c>
      <c r="J331" s="6"/>
      <c r="K331" s="6">
        <f t="shared" si="23"/>
        <v>0</v>
      </c>
      <c r="L331" s="8">
        <f t="shared" si="24"/>
        <v>0</v>
      </c>
      <c r="M331" s="9" t="s">
        <v>722</v>
      </c>
      <c r="N331" s="144"/>
      <c r="O331" s="144"/>
      <c r="P331" s="125"/>
      <c r="Q331" s="222"/>
      <c r="R331" s="220"/>
      <c r="S331" s="221"/>
    </row>
    <row r="332" spans="1:19" s="108" customFormat="1" ht="123" customHeight="1" x14ac:dyDescent="0.25">
      <c r="A332" s="2">
        <f>IF(I332="","",COUNTA($I$17:I332))</f>
        <v>276</v>
      </c>
      <c r="B332" s="2" t="str">
        <f t="shared" si="22"/>
        <v>276.BV17</v>
      </c>
      <c r="C332" s="2" t="str">
        <f t="shared" si="25"/>
        <v>276.BV17</v>
      </c>
      <c r="D332" s="5"/>
      <c r="E332" s="9" t="s">
        <v>723</v>
      </c>
      <c r="F332" s="9"/>
      <c r="G332" s="5" t="s">
        <v>31</v>
      </c>
      <c r="H332" s="5" t="s">
        <v>674</v>
      </c>
      <c r="I332" s="6">
        <v>5</v>
      </c>
      <c r="J332" s="6"/>
      <c r="K332" s="6">
        <f t="shared" si="23"/>
        <v>0</v>
      </c>
      <c r="L332" s="8">
        <f t="shared" si="24"/>
        <v>0</v>
      </c>
      <c r="M332" s="9" t="s">
        <v>724</v>
      </c>
      <c r="N332" s="135"/>
      <c r="O332" s="135"/>
      <c r="P332" s="135"/>
      <c r="Q332" s="135"/>
      <c r="R332" s="136"/>
      <c r="S332" s="135"/>
    </row>
    <row r="333" spans="1:19" s="108" customFormat="1" ht="123" customHeight="1" x14ac:dyDescent="0.25">
      <c r="A333" s="2">
        <f>IF(I333="","",COUNTA($I$17:I333))</f>
        <v>277</v>
      </c>
      <c r="B333" s="2" t="str">
        <f t="shared" si="22"/>
        <v>277.BV17</v>
      </c>
      <c r="C333" s="2" t="str">
        <f t="shared" si="25"/>
        <v>277.BV17</v>
      </c>
      <c r="D333" s="5"/>
      <c r="E333" s="9" t="s">
        <v>725</v>
      </c>
      <c r="F333" s="4"/>
      <c r="G333" s="5" t="s">
        <v>31</v>
      </c>
      <c r="H333" s="5" t="s">
        <v>674</v>
      </c>
      <c r="I333" s="6">
        <v>5</v>
      </c>
      <c r="J333" s="6"/>
      <c r="K333" s="6">
        <f t="shared" si="23"/>
        <v>0</v>
      </c>
      <c r="L333" s="8">
        <f t="shared" si="24"/>
        <v>0</v>
      </c>
      <c r="M333" s="9" t="s">
        <v>726</v>
      </c>
      <c r="N333" s="136"/>
      <c r="O333" s="136"/>
      <c r="P333" s="219"/>
      <c r="Q333" s="125"/>
      <c r="R333" s="136"/>
      <c r="S333" s="224"/>
    </row>
    <row r="334" spans="1:19" s="109" customFormat="1" ht="123" customHeight="1" x14ac:dyDescent="0.25">
      <c r="A334" s="2">
        <f>IF(I334="","",COUNTA($I$17:I334))</f>
        <v>278</v>
      </c>
      <c r="B334" s="2" t="str">
        <f t="shared" si="22"/>
        <v>278.BV17</v>
      </c>
      <c r="C334" s="2" t="str">
        <f t="shared" si="25"/>
        <v>278.BV17</v>
      </c>
      <c r="D334" s="5"/>
      <c r="E334" s="9" t="s">
        <v>727</v>
      </c>
      <c r="F334" s="9"/>
      <c r="G334" s="5" t="s">
        <v>31</v>
      </c>
      <c r="H334" s="5" t="s">
        <v>674</v>
      </c>
      <c r="I334" s="6">
        <v>5</v>
      </c>
      <c r="J334" s="6"/>
      <c r="K334" s="6">
        <f t="shared" si="23"/>
        <v>0</v>
      </c>
      <c r="L334" s="8">
        <f t="shared" si="24"/>
        <v>0</v>
      </c>
      <c r="M334" s="9" t="s">
        <v>728</v>
      </c>
      <c r="N334" s="102"/>
      <c r="O334" s="102"/>
      <c r="P334" s="107"/>
      <c r="Q334" s="107"/>
      <c r="R334" s="102"/>
      <c r="S334" s="102"/>
    </row>
    <row r="335" spans="1:19" s="108" customFormat="1" ht="123" customHeight="1" x14ac:dyDescent="0.25">
      <c r="A335" s="2">
        <f>IF(I335="","",COUNTA($I$17:I335))</f>
        <v>279</v>
      </c>
      <c r="B335" s="2" t="str">
        <f t="shared" si="22"/>
        <v>279.BV17</v>
      </c>
      <c r="C335" s="2" t="str">
        <f t="shared" si="25"/>
        <v>279.BV17</v>
      </c>
      <c r="D335" s="5"/>
      <c r="E335" s="9" t="s">
        <v>729</v>
      </c>
      <c r="F335" s="9"/>
      <c r="G335" s="5" t="s">
        <v>31</v>
      </c>
      <c r="H335" s="5" t="s">
        <v>674</v>
      </c>
      <c r="I335" s="6">
        <v>10</v>
      </c>
      <c r="J335" s="6"/>
      <c r="K335" s="6">
        <f t="shared" si="23"/>
        <v>0</v>
      </c>
      <c r="L335" s="8">
        <f t="shared" si="24"/>
        <v>0</v>
      </c>
      <c r="M335" s="9" t="s">
        <v>730</v>
      </c>
      <c r="N335" s="102"/>
      <c r="O335" s="102"/>
      <c r="P335" s="219"/>
      <c r="Q335" s="222"/>
      <c r="R335" s="124"/>
      <c r="S335" s="146"/>
    </row>
    <row r="336" spans="1:19" s="109" customFormat="1" ht="123" customHeight="1" x14ac:dyDescent="0.25">
      <c r="A336" s="2">
        <f>IF(I336="","",COUNTA($I$17:I336))</f>
        <v>280</v>
      </c>
      <c r="B336" s="2" t="str">
        <f t="shared" si="22"/>
        <v>280.BV17</v>
      </c>
      <c r="C336" s="2" t="str">
        <f t="shared" si="25"/>
        <v>280.BV17</v>
      </c>
      <c r="D336" s="5"/>
      <c r="E336" s="9" t="s">
        <v>731</v>
      </c>
      <c r="F336" s="9"/>
      <c r="G336" s="5" t="s">
        <v>31</v>
      </c>
      <c r="H336" s="5" t="s">
        <v>674</v>
      </c>
      <c r="I336" s="6">
        <v>5</v>
      </c>
      <c r="J336" s="6"/>
      <c r="K336" s="6">
        <f t="shared" si="23"/>
        <v>0</v>
      </c>
      <c r="L336" s="8">
        <f t="shared" si="24"/>
        <v>0</v>
      </c>
      <c r="M336" s="9" t="s">
        <v>732</v>
      </c>
      <c r="N336" s="102"/>
      <c r="O336" s="102"/>
      <c r="P336" s="135"/>
      <c r="Q336" s="107"/>
      <c r="R336" s="102"/>
      <c r="S336" s="102"/>
    </row>
    <row r="337" spans="1:19" s="108" customFormat="1" ht="22.5" customHeight="1" x14ac:dyDescent="0.25">
      <c r="A337" s="2" t="str">
        <f>IF(I337="","",COUNTA($I$17:I337))</f>
        <v/>
      </c>
      <c r="B337" s="2" t="str">
        <f t="shared" si="22"/>
        <v/>
      </c>
      <c r="C337" s="2" t="str">
        <f t="shared" si="25"/>
        <v/>
      </c>
      <c r="D337" s="3"/>
      <c r="E337" s="4" t="s">
        <v>733</v>
      </c>
      <c r="F337" s="9"/>
      <c r="G337" s="3"/>
      <c r="H337" s="3"/>
      <c r="I337" s="6"/>
      <c r="J337" s="6"/>
      <c r="K337" s="6" t="str">
        <f t="shared" si="23"/>
        <v/>
      </c>
      <c r="L337" s="8" t="str">
        <f t="shared" si="24"/>
        <v/>
      </c>
      <c r="M337" s="29"/>
      <c r="N337" s="102"/>
      <c r="O337" s="102"/>
      <c r="P337" s="219"/>
      <c r="Q337" s="125"/>
      <c r="R337" s="124"/>
      <c r="S337" s="146"/>
    </row>
    <row r="338" spans="1:19" s="109" customFormat="1" ht="123" customHeight="1" x14ac:dyDescent="0.25">
      <c r="A338" s="2">
        <f>IF(I338="","",COUNTA($I$17:I338))</f>
        <v>281</v>
      </c>
      <c r="B338" s="2" t="str">
        <f t="shared" ref="B338:B401" si="26">IF(A338="","",CONCATENATE(A338,".BV17"))</f>
        <v>281.BV17</v>
      </c>
      <c r="C338" s="2" t="str">
        <f t="shared" si="25"/>
        <v>281.BV17</v>
      </c>
      <c r="D338" s="5"/>
      <c r="E338" s="9" t="s">
        <v>734</v>
      </c>
      <c r="F338" s="9"/>
      <c r="G338" s="5" t="s">
        <v>31</v>
      </c>
      <c r="H338" s="5" t="s">
        <v>685</v>
      </c>
      <c r="I338" s="6">
        <v>150</v>
      </c>
      <c r="J338" s="6"/>
      <c r="K338" s="6">
        <f t="shared" si="23"/>
        <v>0</v>
      </c>
      <c r="L338" s="8">
        <f t="shared" si="24"/>
        <v>0</v>
      </c>
      <c r="M338" s="9" t="s">
        <v>695</v>
      </c>
      <c r="N338" s="102"/>
      <c r="O338" s="102"/>
      <c r="P338" s="107"/>
      <c r="Q338" s="107"/>
      <c r="R338" s="102"/>
      <c r="S338" s="102"/>
    </row>
    <row r="339" spans="1:19" s="108" customFormat="1" ht="123" customHeight="1" x14ac:dyDescent="0.25">
      <c r="A339" s="2">
        <f>IF(I339="","",COUNTA($I$17:I339))</f>
        <v>282</v>
      </c>
      <c r="B339" s="2" t="str">
        <f t="shared" si="26"/>
        <v>282.BV17</v>
      </c>
      <c r="C339" s="2" t="str">
        <f t="shared" si="25"/>
        <v>282.BV17</v>
      </c>
      <c r="D339" s="5"/>
      <c r="E339" s="9" t="s">
        <v>735</v>
      </c>
      <c r="F339" s="9"/>
      <c r="G339" s="5" t="s">
        <v>31</v>
      </c>
      <c r="H339" s="5" t="s">
        <v>685</v>
      </c>
      <c r="I339" s="6">
        <v>50</v>
      </c>
      <c r="J339" s="6"/>
      <c r="K339" s="6">
        <f t="shared" si="23"/>
        <v>0</v>
      </c>
      <c r="L339" s="8">
        <f t="shared" si="24"/>
        <v>0</v>
      </c>
      <c r="M339" s="9" t="s">
        <v>736</v>
      </c>
      <c r="N339" s="102"/>
      <c r="O339" s="102"/>
      <c r="P339" s="125"/>
      <c r="Q339" s="125"/>
      <c r="R339" s="124"/>
      <c r="S339" s="146"/>
    </row>
    <row r="340" spans="1:19" s="109" customFormat="1" ht="123" customHeight="1" x14ac:dyDescent="0.25">
      <c r="A340" s="2">
        <f>IF(I340="","",COUNTA($I$17:I340))</f>
        <v>283</v>
      </c>
      <c r="B340" s="2" t="str">
        <f t="shared" si="26"/>
        <v>283.BV17</v>
      </c>
      <c r="C340" s="2" t="str">
        <f t="shared" si="25"/>
        <v>283.BV17</v>
      </c>
      <c r="D340" s="5"/>
      <c r="E340" s="9" t="s">
        <v>737</v>
      </c>
      <c r="F340" s="9"/>
      <c r="G340" s="5" t="s">
        <v>31</v>
      </c>
      <c r="H340" s="5" t="s">
        <v>674</v>
      </c>
      <c r="I340" s="6">
        <v>5</v>
      </c>
      <c r="J340" s="6"/>
      <c r="K340" s="6">
        <f t="shared" si="23"/>
        <v>0</v>
      </c>
      <c r="L340" s="8">
        <f t="shared" si="24"/>
        <v>0</v>
      </c>
      <c r="M340" s="9" t="s">
        <v>738</v>
      </c>
      <c r="N340" s="102"/>
      <c r="O340" s="102"/>
      <c r="P340" s="107"/>
      <c r="Q340" s="107"/>
      <c r="R340" s="102"/>
      <c r="S340" s="102"/>
    </row>
    <row r="341" spans="1:19" s="108" customFormat="1" ht="123" customHeight="1" x14ac:dyDescent="0.25">
      <c r="A341" s="2">
        <f>IF(I341="","",COUNTA($I$17:I341))</f>
        <v>284</v>
      </c>
      <c r="B341" s="2" t="str">
        <f t="shared" si="26"/>
        <v>284.BV17</v>
      </c>
      <c r="C341" s="2" t="str">
        <f t="shared" si="25"/>
        <v>284.BV17</v>
      </c>
      <c r="D341" s="5"/>
      <c r="E341" s="9" t="s">
        <v>739</v>
      </c>
      <c r="F341" s="9"/>
      <c r="G341" s="5" t="s">
        <v>31</v>
      </c>
      <c r="H341" s="5" t="s">
        <v>674</v>
      </c>
      <c r="I341" s="6">
        <v>5</v>
      </c>
      <c r="J341" s="6"/>
      <c r="K341" s="6">
        <f t="shared" si="23"/>
        <v>0</v>
      </c>
      <c r="L341" s="8">
        <f t="shared" si="24"/>
        <v>0</v>
      </c>
      <c r="M341" s="9" t="s">
        <v>740</v>
      </c>
      <c r="N341" s="102"/>
      <c r="O341" s="102"/>
      <c r="P341" s="125"/>
      <c r="Q341" s="125"/>
      <c r="R341" s="220"/>
      <c r="S341" s="221"/>
    </row>
    <row r="342" spans="1:19" s="108" customFormat="1" ht="123" customHeight="1" x14ac:dyDescent="0.25">
      <c r="A342" s="2">
        <f>IF(I342="","",COUNTA($I$17:I342))</f>
        <v>285</v>
      </c>
      <c r="B342" s="2" t="str">
        <f t="shared" si="26"/>
        <v>285.BV17</v>
      </c>
      <c r="C342" s="2" t="str">
        <f t="shared" si="25"/>
        <v>285.BV17</v>
      </c>
      <c r="D342" s="5"/>
      <c r="E342" s="9" t="s">
        <v>741</v>
      </c>
      <c r="F342" s="9"/>
      <c r="G342" s="5" t="s">
        <v>31</v>
      </c>
      <c r="H342" s="5" t="s">
        <v>674</v>
      </c>
      <c r="I342" s="6">
        <v>10</v>
      </c>
      <c r="J342" s="6"/>
      <c r="K342" s="6">
        <f t="shared" si="23"/>
        <v>0</v>
      </c>
      <c r="L342" s="8">
        <f t="shared" si="24"/>
        <v>0</v>
      </c>
      <c r="M342" s="9" t="s">
        <v>690</v>
      </c>
      <c r="N342" s="113"/>
      <c r="O342" s="113"/>
      <c r="P342" s="113"/>
      <c r="Q342" s="113"/>
      <c r="R342" s="144"/>
      <c r="S342" s="168"/>
    </row>
    <row r="343" spans="1:19" s="108" customFormat="1" ht="123" customHeight="1" x14ac:dyDescent="0.25">
      <c r="A343" s="2">
        <f>IF(I343="","",COUNTA($I$17:I343))</f>
        <v>286</v>
      </c>
      <c r="B343" s="2" t="str">
        <f t="shared" si="26"/>
        <v>286.BV17</v>
      </c>
      <c r="C343" s="2" t="str">
        <f t="shared" si="25"/>
        <v>286.BV17</v>
      </c>
      <c r="D343" s="5"/>
      <c r="E343" s="9" t="s">
        <v>742</v>
      </c>
      <c r="F343" s="9"/>
      <c r="G343" s="5" t="s">
        <v>31</v>
      </c>
      <c r="H343" s="5" t="s">
        <v>674</v>
      </c>
      <c r="I343" s="6">
        <v>10</v>
      </c>
      <c r="J343" s="6"/>
      <c r="K343" s="6">
        <f t="shared" si="23"/>
        <v>0</v>
      </c>
      <c r="L343" s="8">
        <f t="shared" si="24"/>
        <v>0</v>
      </c>
      <c r="M343" s="9" t="s">
        <v>743</v>
      </c>
      <c r="N343" s="144"/>
      <c r="O343" s="144"/>
      <c r="P343" s="219"/>
      <c r="Q343" s="125"/>
      <c r="R343" s="220"/>
      <c r="S343" s="221"/>
    </row>
    <row r="344" spans="1:19" s="109" customFormat="1" ht="123" customHeight="1" x14ac:dyDescent="0.25">
      <c r="A344" s="2">
        <f>IF(I344="","",COUNTA($I$17:I344))</f>
        <v>287</v>
      </c>
      <c r="B344" s="2" t="str">
        <f t="shared" si="26"/>
        <v>287.BV17</v>
      </c>
      <c r="C344" s="2" t="str">
        <f t="shared" si="25"/>
        <v>287.BV17</v>
      </c>
      <c r="D344" s="5"/>
      <c r="E344" s="9" t="s">
        <v>744</v>
      </c>
      <c r="F344" s="9"/>
      <c r="G344" s="5" t="s">
        <v>31</v>
      </c>
      <c r="H344" s="5" t="s">
        <v>674</v>
      </c>
      <c r="I344" s="6">
        <v>40</v>
      </c>
      <c r="J344" s="6"/>
      <c r="K344" s="6">
        <f t="shared" si="23"/>
        <v>0</v>
      </c>
      <c r="L344" s="8">
        <f t="shared" si="24"/>
        <v>0</v>
      </c>
      <c r="M344" s="9" t="s">
        <v>745</v>
      </c>
      <c r="N344" s="102"/>
      <c r="O344" s="102"/>
      <c r="P344" s="107"/>
      <c r="Q344" s="107"/>
      <c r="R344" s="102"/>
      <c r="S344" s="102"/>
    </row>
    <row r="345" spans="1:19" s="108" customFormat="1" ht="123" customHeight="1" x14ac:dyDescent="0.25">
      <c r="A345" s="2">
        <f>IF(I345="","",COUNTA($I$17:I345))</f>
        <v>288</v>
      </c>
      <c r="B345" s="2" t="str">
        <f t="shared" si="26"/>
        <v>288.BV17</v>
      </c>
      <c r="C345" s="2" t="str">
        <f t="shared" si="25"/>
        <v>288.BV17</v>
      </c>
      <c r="D345" s="5"/>
      <c r="E345" s="9" t="s">
        <v>746</v>
      </c>
      <c r="F345" s="9"/>
      <c r="G345" s="5" t="s">
        <v>31</v>
      </c>
      <c r="H345" s="5" t="s">
        <v>674</v>
      </c>
      <c r="I345" s="6">
        <v>20</v>
      </c>
      <c r="J345" s="6"/>
      <c r="K345" s="6">
        <f t="shared" si="23"/>
        <v>0</v>
      </c>
      <c r="L345" s="8">
        <f t="shared" si="24"/>
        <v>0</v>
      </c>
      <c r="M345" s="9" t="s">
        <v>747</v>
      </c>
      <c r="N345" s="102"/>
      <c r="O345" s="102"/>
      <c r="P345" s="219"/>
      <c r="Q345" s="222"/>
      <c r="R345" s="136"/>
      <c r="S345" s="224"/>
    </row>
    <row r="346" spans="1:19" s="108" customFormat="1" ht="123" customHeight="1" x14ac:dyDescent="0.25">
      <c r="A346" s="2">
        <f>IF(I346="","",COUNTA($I$17:I346))</f>
        <v>289</v>
      </c>
      <c r="B346" s="2" t="str">
        <f t="shared" si="26"/>
        <v>289.BV17</v>
      </c>
      <c r="C346" s="2" t="str">
        <f t="shared" si="25"/>
        <v>289.BV17</v>
      </c>
      <c r="D346" s="5"/>
      <c r="E346" s="9" t="s">
        <v>748</v>
      </c>
      <c r="F346" s="9"/>
      <c r="G346" s="5" t="s">
        <v>31</v>
      </c>
      <c r="H346" s="5" t="s">
        <v>674</v>
      </c>
      <c r="I346" s="6">
        <v>10</v>
      </c>
      <c r="J346" s="6"/>
      <c r="K346" s="6">
        <f t="shared" si="23"/>
        <v>0</v>
      </c>
      <c r="L346" s="8">
        <f t="shared" si="24"/>
        <v>0</v>
      </c>
      <c r="M346" s="9" t="s">
        <v>749</v>
      </c>
      <c r="N346" s="113"/>
      <c r="O346" s="113"/>
      <c r="P346" s="113"/>
      <c r="Q346" s="113"/>
      <c r="R346" s="144"/>
      <c r="S346" s="168"/>
    </row>
    <row r="347" spans="1:19" s="108" customFormat="1" ht="123" customHeight="1" x14ac:dyDescent="0.25">
      <c r="A347" s="2">
        <f>IF(I347="","",COUNTA($I$17:I347))</f>
        <v>290</v>
      </c>
      <c r="B347" s="2" t="str">
        <f t="shared" si="26"/>
        <v>290.BV17</v>
      </c>
      <c r="C347" s="2" t="str">
        <f t="shared" si="25"/>
        <v>290.BV17</v>
      </c>
      <c r="D347" s="5"/>
      <c r="E347" s="9" t="s">
        <v>750</v>
      </c>
      <c r="F347" s="9"/>
      <c r="G347" s="5" t="s">
        <v>31</v>
      </c>
      <c r="H347" s="5" t="s">
        <v>674</v>
      </c>
      <c r="I347" s="6">
        <v>100</v>
      </c>
      <c r="J347" s="6"/>
      <c r="K347" s="6">
        <f t="shared" si="23"/>
        <v>0</v>
      </c>
      <c r="L347" s="8">
        <f t="shared" si="24"/>
        <v>0</v>
      </c>
      <c r="M347" s="9" t="s">
        <v>751</v>
      </c>
      <c r="N347" s="144"/>
      <c r="O347" s="144"/>
      <c r="P347" s="219"/>
      <c r="Q347" s="222"/>
      <c r="R347" s="124"/>
      <c r="S347" s="146"/>
    </row>
    <row r="348" spans="1:19" s="109" customFormat="1" ht="123" customHeight="1" x14ac:dyDescent="0.25">
      <c r="A348" s="2">
        <f>IF(I348="","",COUNTA($I$17:I348))</f>
        <v>291</v>
      </c>
      <c r="B348" s="2" t="str">
        <f t="shared" si="26"/>
        <v>291.BV17</v>
      </c>
      <c r="C348" s="2" t="str">
        <f t="shared" si="25"/>
        <v>291.BV17</v>
      </c>
      <c r="D348" s="5"/>
      <c r="E348" s="9" t="s">
        <v>752</v>
      </c>
      <c r="F348" s="9"/>
      <c r="G348" s="5" t="s">
        <v>31</v>
      </c>
      <c r="H348" s="5" t="s">
        <v>674</v>
      </c>
      <c r="I348" s="6">
        <v>5</v>
      </c>
      <c r="J348" s="6"/>
      <c r="K348" s="6">
        <f t="shared" si="23"/>
        <v>0</v>
      </c>
      <c r="L348" s="8">
        <f t="shared" si="24"/>
        <v>0</v>
      </c>
      <c r="M348" s="9" t="s">
        <v>753</v>
      </c>
      <c r="N348" s="102"/>
      <c r="O348" s="102"/>
      <c r="P348" s="135"/>
      <c r="Q348" s="107"/>
      <c r="R348" s="102"/>
      <c r="S348" s="102"/>
    </row>
    <row r="349" spans="1:19" s="108" customFormat="1" ht="123" customHeight="1" x14ac:dyDescent="0.25">
      <c r="A349" s="2">
        <f>IF(I349="","",COUNTA($I$17:I349))</f>
        <v>292</v>
      </c>
      <c r="B349" s="2" t="str">
        <f t="shared" si="26"/>
        <v>292.BV17</v>
      </c>
      <c r="C349" s="2" t="str">
        <f t="shared" si="25"/>
        <v>292.BV17</v>
      </c>
      <c r="D349" s="5"/>
      <c r="E349" s="9" t="s">
        <v>754</v>
      </c>
      <c r="F349" s="9"/>
      <c r="G349" s="5" t="s">
        <v>31</v>
      </c>
      <c r="H349" s="5" t="s">
        <v>674</v>
      </c>
      <c r="I349" s="6">
        <v>2</v>
      </c>
      <c r="J349" s="6"/>
      <c r="K349" s="6">
        <f t="shared" si="23"/>
        <v>0</v>
      </c>
      <c r="L349" s="8">
        <f t="shared" si="24"/>
        <v>0</v>
      </c>
      <c r="M349" s="9" t="s">
        <v>755</v>
      </c>
      <c r="N349" s="102"/>
      <c r="O349" s="102"/>
      <c r="P349" s="219"/>
      <c r="Q349" s="125"/>
      <c r="R349" s="124"/>
      <c r="S349" s="146"/>
    </row>
    <row r="350" spans="1:19" s="109" customFormat="1" ht="123" customHeight="1" x14ac:dyDescent="0.25">
      <c r="A350" s="2">
        <f>IF(I350="","",COUNTA($I$17:I350))</f>
        <v>293</v>
      </c>
      <c r="B350" s="2" t="str">
        <f t="shared" si="26"/>
        <v>293.BV17</v>
      </c>
      <c r="C350" s="2" t="str">
        <f t="shared" si="25"/>
        <v>293.BV17</v>
      </c>
      <c r="D350" s="5"/>
      <c r="E350" s="9" t="s">
        <v>756</v>
      </c>
      <c r="F350" s="9"/>
      <c r="G350" s="5" t="s">
        <v>31</v>
      </c>
      <c r="H350" s="5" t="s">
        <v>674</v>
      </c>
      <c r="I350" s="6">
        <v>2</v>
      </c>
      <c r="J350" s="6"/>
      <c r="K350" s="6">
        <f t="shared" si="23"/>
        <v>0</v>
      </c>
      <c r="L350" s="8">
        <f t="shared" si="24"/>
        <v>0</v>
      </c>
      <c r="M350" s="9" t="s">
        <v>755</v>
      </c>
      <c r="N350" s="102"/>
      <c r="O350" s="102"/>
      <c r="P350" s="107"/>
      <c r="Q350" s="107"/>
      <c r="R350" s="102"/>
      <c r="S350" s="102"/>
    </row>
    <row r="351" spans="1:19" s="108" customFormat="1" ht="123" customHeight="1" x14ac:dyDescent="0.25">
      <c r="A351" s="2">
        <f>IF(I351="","",COUNTA($I$17:I351))</f>
        <v>294</v>
      </c>
      <c r="B351" s="2" t="str">
        <f t="shared" si="26"/>
        <v>294.BV17</v>
      </c>
      <c r="C351" s="2" t="str">
        <f t="shared" si="25"/>
        <v>294.BV17</v>
      </c>
      <c r="D351" s="5"/>
      <c r="E351" s="9" t="s">
        <v>757</v>
      </c>
      <c r="F351" s="28"/>
      <c r="G351" s="5" t="s">
        <v>31</v>
      </c>
      <c r="H351" s="5" t="s">
        <v>674</v>
      </c>
      <c r="I351" s="6">
        <v>2</v>
      </c>
      <c r="J351" s="6"/>
      <c r="K351" s="6">
        <f t="shared" ref="K351:K414" si="27">IF(I351="","",J351*I351)</f>
        <v>0</v>
      </c>
      <c r="L351" s="6"/>
      <c r="M351" s="9" t="s">
        <v>758</v>
      </c>
      <c r="N351" s="102"/>
      <c r="O351" s="102"/>
      <c r="P351" s="219"/>
      <c r="Q351" s="125"/>
      <c r="R351" s="124"/>
      <c r="S351" s="146"/>
    </row>
    <row r="352" spans="1:19" s="109" customFormat="1" ht="123" customHeight="1" x14ac:dyDescent="0.25">
      <c r="A352" s="2">
        <f>IF(I352="","",COUNTA($I$17:I352))</f>
        <v>295</v>
      </c>
      <c r="B352" s="2" t="str">
        <f t="shared" si="26"/>
        <v>295.BV17</v>
      </c>
      <c r="C352" s="2" t="str">
        <f t="shared" si="25"/>
        <v>295.BV17</v>
      </c>
      <c r="D352" s="5"/>
      <c r="E352" s="9" t="s">
        <v>759</v>
      </c>
      <c r="F352" s="28"/>
      <c r="G352" s="5" t="s">
        <v>31</v>
      </c>
      <c r="H352" s="5" t="s">
        <v>674</v>
      </c>
      <c r="I352" s="6">
        <v>2</v>
      </c>
      <c r="J352" s="6"/>
      <c r="K352" s="6">
        <f t="shared" si="27"/>
        <v>0</v>
      </c>
      <c r="L352" s="8">
        <f t="shared" si="24"/>
        <v>0</v>
      </c>
      <c r="M352" s="9" t="s">
        <v>760</v>
      </c>
      <c r="N352" s="102"/>
      <c r="O352" s="102"/>
      <c r="P352" s="107"/>
      <c r="Q352" s="107"/>
      <c r="R352" s="102"/>
      <c r="S352" s="102"/>
    </row>
    <row r="353" spans="1:19" s="108" customFormat="1" ht="123" customHeight="1" x14ac:dyDescent="0.25">
      <c r="A353" s="2">
        <f>IF(I353="","",COUNTA($I$17:I353))</f>
        <v>296</v>
      </c>
      <c r="B353" s="2" t="str">
        <f t="shared" si="26"/>
        <v>296.BV17</v>
      </c>
      <c r="C353" s="2" t="str">
        <f t="shared" si="25"/>
        <v>296.BV17</v>
      </c>
      <c r="D353" s="5"/>
      <c r="E353" s="9" t="s">
        <v>761</v>
      </c>
      <c r="F353" s="20"/>
      <c r="G353" s="5" t="s">
        <v>31</v>
      </c>
      <c r="H353" s="5" t="s">
        <v>674</v>
      </c>
      <c r="I353" s="6">
        <v>80</v>
      </c>
      <c r="J353" s="6"/>
      <c r="K353" s="6">
        <f t="shared" si="27"/>
        <v>0</v>
      </c>
      <c r="L353" s="8">
        <f t="shared" si="24"/>
        <v>0</v>
      </c>
      <c r="M353" s="9" t="s">
        <v>762</v>
      </c>
      <c r="N353" s="102"/>
      <c r="O353" s="102"/>
      <c r="P353" s="219"/>
      <c r="Q353" s="125"/>
      <c r="R353" s="124"/>
      <c r="S353" s="146"/>
    </row>
    <row r="354" spans="1:19" s="108" customFormat="1" ht="123" customHeight="1" x14ac:dyDescent="0.25">
      <c r="A354" s="2">
        <f>IF(I354="","",COUNTA($I$17:I354))</f>
        <v>297</v>
      </c>
      <c r="B354" s="2" t="str">
        <f t="shared" si="26"/>
        <v>297.BV17</v>
      </c>
      <c r="C354" s="2" t="str">
        <f t="shared" si="25"/>
        <v>297.BV17</v>
      </c>
      <c r="D354" s="5"/>
      <c r="E354" s="9" t="s">
        <v>763</v>
      </c>
      <c r="F354" s="20"/>
      <c r="G354" s="5" t="s">
        <v>31</v>
      </c>
      <c r="H354" s="5" t="s">
        <v>674</v>
      </c>
      <c r="I354" s="6">
        <v>10</v>
      </c>
      <c r="J354" s="6"/>
      <c r="K354" s="6">
        <f t="shared" si="27"/>
        <v>0</v>
      </c>
      <c r="L354" s="8">
        <f t="shared" si="24"/>
        <v>0</v>
      </c>
      <c r="M354" s="9" t="s">
        <v>764</v>
      </c>
      <c r="N354" s="135"/>
      <c r="O354" s="135"/>
      <c r="P354" s="135"/>
      <c r="Q354" s="135"/>
      <c r="R354" s="136"/>
      <c r="S354" s="135"/>
    </row>
    <row r="355" spans="1:19" s="108" customFormat="1" ht="15" customHeight="1" x14ac:dyDescent="0.25">
      <c r="A355" s="2" t="str">
        <f>IF(I355="","",COUNTA($I$17:I355))</f>
        <v/>
      </c>
      <c r="B355" s="2" t="str">
        <f t="shared" si="26"/>
        <v/>
      </c>
      <c r="C355" s="2" t="str">
        <f t="shared" si="25"/>
        <v/>
      </c>
      <c r="D355" s="11"/>
      <c r="E355" s="28" t="s">
        <v>765</v>
      </c>
      <c r="F355" s="20"/>
      <c r="G355" s="5"/>
      <c r="H355" s="5"/>
      <c r="I355" s="6"/>
      <c r="J355" s="6"/>
      <c r="K355" s="6" t="str">
        <f t="shared" si="27"/>
        <v/>
      </c>
      <c r="L355" s="8" t="str">
        <f t="shared" si="24"/>
        <v/>
      </c>
      <c r="M355" s="67"/>
      <c r="N355" s="136"/>
      <c r="O355" s="136"/>
      <c r="P355" s="125"/>
      <c r="Q355" s="125"/>
      <c r="R355" s="220"/>
      <c r="S355" s="221"/>
    </row>
    <row r="356" spans="1:19" s="108" customFormat="1" ht="15" customHeight="1" x14ac:dyDescent="0.25">
      <c r="A356" s="2" t="str">
        <f>IF(I356="","",COUNTA($I$17:I356))</f>
        <v/>
      </c>
      <c r="B356" s="2" t="str">
        <f t="shared" si="26"/>
        <v/>
      </c>
      <c r="C356" s="2" t="str">
        <f t="shared" si="25"/>
        <v/>
      </c>
      <c r="D356" s="11"/>
      <c r="E356" s="28" t="s">
        <v>766</v>
      </c>
      <c r="F356" s="20"/>
      <c r="G356" s="5"/>
      <c r="H356" s="5"/>
      <c r="I356" s="6"/>
      <c r="J356" s="6"/>
      <c r="K356" s="6" t="str">
        <f t="shared" si="27"/>
        <v/>
      </c>
      <c r="L356" s="8" t="str">
        <f t="shared" si="24"/>
        <v/>
      </c>
      <c r="M356" s="9"/>
      <c r="N356" s="113"/>
      <c r="O356" s="113"/>
      <c r="P356" s="113"/>
      <c r="Q356" s="113"/>
      <c r="R356" s="144"/>
      <c r="S356" s="168"/>
    </row>
    <row r="357" spans="1:19" s="108" customFormat="1" ht="123" customHeight="1" x14ac:dyDescent="0.25">
      <c r="A357" s="2">
        <f>IF(I357="","",COUNTA($I$17:I357))</f>
        <v>298</v>
      </c>
      <c r="B357" s="2" t="str">
        <f t="shared" si="26"/>
        <v>298.BV17</v>
      </c>
      <c r="C357" s="2" t="str">
        <f t="shared" si="25"/>
        <v>298.BV17</v>
      </c>
      <c r="D357" s="11"/>
      <c r="E357" s="20" t="s">
        <v>767</v>
      </c>
      <c r="F357" s="20"/>
      <c r="G357" s="5" t="s">
        <v>31</v>
      </c>
      <c r="H357" s="5" t="s">
        <v>205</v>
      </c>
      <c r="I357" s="6">
        <v>5</v>
      </c>
      <c r="J357" s="6"/>
      <c r="K357" s="6">
        <f t="shared" si="27"/>
        <v>0</v>
      </c>
      <c r="L357" s="8">
        <f t="shared" si="24"/>
        <v>0</v>
      </c>
      <c r="M357" s="20" t="s">
        <v>768</v>
      </c>
      <c r="N357" s="144"/>
      <c r="O357" s="144"/>
      <c r="P357" s="125"/>
      <c r="Q357" s="125"/>
      <c r="R357" s="124"/>
      <c r="S357" s="146"/>
    </row>
    <row r="358" spans="1:19" s="109" customFormat="1" ht="123" customHeight="1" x14ac:dyDescent="0.25">
      <c r="A358" s="2">
        <f>IF(I358="","",COUNTA($I$17:I358))</f>
        <v>299</v>
      </c>
      <c r="B358" s="2" t="str">
        <f t="shared" si="26"/>
        <v>299.BV17</v>
      </c>
      <c r="C358" s="2" t="str">
        <f t="shared" si="25"/>
        <v>299.BV17</v>
      </c>
      <c r="D358" s="11"/>
      <c r="E358" s="20" t="s">
        <v>769</v>
      </c>
      <c r="F358" s="20"/>
      <c r="G358" s="5" t="s">
        <v>31</v>
      </c>
      <c r="H358" s="5" t="s">
        <v>205</v>
      </c>
      <c r="I358" s="6">
        <v>5</v>
      </c>
      <c r="J358" s="6"/>
      <c r="K358" s="6">
        <f t="shared" si="27"/>
        <v>0</v>
      </c>
      <c r="L358" s="8">
        <f t="shared" ref="L358:L421" si="28">K358</f>
        <v>0</v>
      </c>
      <c r="M358" s="71" t="s">
        <v>770</v>
      </c>
      <c r="N358" s="102"/>
      <c r="O358" s="102"/>
      <c r="P358" s="107"/>
      <c r="Q358" s="107"/>
      <c r="R358" s="102"/>
      <c r="S358" s="102"/>
    </row>
    <row r="359" spans="1:19" s="108" customFormat="1" ht="123" customHeight="1" x14ac:dyDescent="0.25">
      <c r="A359" s="2">
        <f>IF(I359="","",COUNTA($I$17:I359))</f>
        <v>300</v>
      </c>
      <c r="B359" s="2" t="str">
        <f t="shared" si="26"/>
        <v>300.BV17</v>
      </c>
      <c r="C359" s="2" t="str">
        <f t="shared" si="25"/>
        <v>300.BV17</v>
      </c>
      <c r="D359" s="11"/>
      <c r="E359" s="20" t="s">
        <v>771</v>
      </c>
      <c r="F359" s="20"/>
      <c r="G359" s="5" t="s">
        <v>31</v>
      </c>
      <c r="H359" s="5" t="s">
        <v>205</v>
      </c>
      <c r="I359" s="6">
        <v>40</v>
      </c>
      <c r="J359" s="6"/>
      <c r="K359" s="6">
        <f t="shared" si="27"/>
        <v>0</v>
      </c>
      <c r="L359" s="8">
        <f t="shared" si="28"/>
        <v>0</v>
      </c>
      <c r="M359" s="71" t="s">
        <v>772</v>
      </c>
      <c r="N359" s="102"/>
      <c r="O359" s="102"/>
      <c r="P359" s="125"/>
      <c r="Q359" s="222"/>
      <c r="R359" s="220"/>
      <c r="S359" s="221"/>
    </row>
    <row r="360" spans="1:19" s="108" customFormat="1" ht="123" customHeight="1" x14ac:dyDescent="0.25">
      <c r="A360" s="2">
        <f>IF(I360="","",COUNTA($I$17:I360))</f>
        <v>301</v>
      </c>
      <c r="B360" s="2" t="str">
        <f t="shared" si="26"/>
        <v>301.BV17</v>
      </c>
      <c r="C360" s="2" t="str">
        <f t="shared" si="25"/>
        <v>301.BV17</v>
      </c>
      <c r="D360" s="11"/>
      <c r="E360" s="20" t="s">
        <v>773</v>
      </c>
      <c r="F360" s="20"/>
      <c r="G360" s="5" t="s">
        <v>31</v>
      </c>
      <c r="H360" s="5" t="s">
        <v>205</v>
      </c>
      <c r="I360" s="6">
        <v>2</v>
      </c>
      <c r="J360" s="6"/>
      <c r="K360" s="6">
        <f t="shared" si="27"/>
        <v>0</v>
      </c>
      <c r="L360" s="8">
        <f t="shared" si="28"/>
        <v>0</v>
      </c>
      <c r="M360" s="71" t="s">
        <v>774</v>
      </c>
      <c r="N360" s="113"/>
      <c r="O360" s="113"/>
      <c r="P360" s="113"/>
      <c r="Q360" s="113"/>
      <c r="R360" s="144"/>
      <c r="S360" s="113"/>
    </row>
    <row r="361" spans="1:19" s="108" customFormat="1" ht="123" customHeight="1" x14ac:dyDescent="0.25">
      <c r="A361" s="2">
        <f>IF(I361="","",COUNTA($I$17:I361))</f>
        <v>302</v>
      </c>
      <c r="B361" s="2" t="str">
        <f t="shared" si="26"/>
        <v>302.BV17</v>
      </c>
      <c r="C361" s="2" t="str">
        <f t="shared" si="25"/>
        <v>302.BV17</v>
      </c>
      <c r="D361" s="11"/>
      <c r="E361" s="20" t="s">
        <v>775</v>
      </c>
      <c r="F361" s="20"/>
      <c r="G361" s="5" t="s">
        <v>31</v>
      </c>
      <c r="H361" s="5" t="s">
        <v>205</v>
      </c>
      <c r="I361" s="6">
        <v>2</v>
      </c>
      <c r="J361" s="6"/>
      <c r="K361" s="6">
        <f t="shared" si="27"/>
        <v>0</v>
      </c>
      <c r="L361" s="8">
        <f t="shared" si="28"/>
        <v>0</v>
      </c>
      <c r="M361" s="71" t="s">
        <v>776</v>
      </c>
      <c r="N361" s="113"/>
      <c r="O361" s="113"/>
      <c r="P361" s="113"/>
      <c r="Q361" s="113"/>
      <c r="R361" s="144"/>
      <c r="S361" s="168"/>
    </row>
    <row r="362" spans="1:19" s="108" customFormat="1" ht="123" customHeight="1" x14ac:dyDescent="0.25">
      <c r="A362" s="2">
        <f>IF(I362="","",COUNTA($I$17:I362))</f>
        <v>303</v>
      </c>
      <c r="B362" s="2" t="str">
        <f t="shared" si="26"/>
        <v>303.BV17</v>
      </c>
      <c r="C362" s="2" t="str">
        <f t="shared" si="25"/>
        <v>303.BV17</v>
      </c>
      <c r="D362" s="11"/>
      <c r="E362" s="20" t="s">
        <v>777</v>
      </c>
      <c r="F362" s="20"/>
      <c r="G362" s="5" t="s">
        <v>31</v>
      </c>
      <c r="H362" s="5" t="s">
        <v>205</v>
      </c>
      <c r="I362" s="6">
        <v>40</v>
      </c>
      <c r="J362" s="6"/>
      <c r="K362" s="6">
        <f t="shared" si="27"/>
        <v>0</v>
      </c>
      <c r="L362" s="8">
        <f t="shared" si="28"/>
        <v>0</v>
      </c>
      <c r="M362" s="71" t="s">
        <v>778</v>
      </c>
      <c r="N362" s="107"/>
      <c r="O362" s="107"/>
      <c r="P362" s="107"/>
      <c r="Q362" s="107"/>
      <c r="R362" s="102"/>
      <c r="S362" s="107"/>
    </row>
    <row r="363" spans="1:19" s="108" customFormat="1" ht="123" customHeight="1" x14ac:dyDescent="0.25">
      <c r="A363" s="2">
        <f>IF(I363="","",COUNTA($I$17:I363))</f>
        <v>304</v>
      </c>
      <c r="B363" s="2" t="str">
        <f t="shared" si="26"/>
        <v>304.BV17</v>
      </c>
      <c r="C363" s="2" t="str">
        <f t="shared" si="25"/>
        <v>304.BV17</v>
      </c>
      <c r="D363" s="11"/>
      <c r="E363" s="20" t="s">
        <v>779</v>
      </c>
      <c r="F363" s="20"/>
      <c r="G363" s="5" t="s">
        <v>31</v>
      </c>
      <c r="H363" s="5" t="s">
        <v>205</v>
      </c>
      <c r="I363" s="6">
        <v>2</v>
      </c>
      <c r="J363" s="6"/>
      <c r="K363" s="6">
        <f t="shared" si="27"/>
        <v>0</v>
      </c>
      <c r="L363" s="8">
        <f t="shared" si="28"/>
        <v>0</v>
      </c>
      <c r="M363" s="71" t="s">
        <v>780</v>
      </c>
      <c r="N363" s="102"/>
      <c r="O363" s="102"/>
      <c r="P363" s="219"/>
      <c r="Q363" s="125"/>
      <c r="R363" s="124"/>
      <c r="S363" s="146"/>
    </row>
    <row r="364" spans="1:19" s="108" customFormat="1" ht="123" customHeight="1" x14ac:dyDescent="0.25">
      <c r="A364" s="2">
        <f>IF(I364="","",COUNTA($I$17:I364))</f>
        <v>305</v>
      </c>
      <c r="B364" s="2" t="str">
        <f t="shared" si="26"/>
        <v>305.BV17</v>
      </c>
      <c r="C364" s="2" t="str">
        <f t="shared" si="25"/>
        <v>305.BV17</v>
      </c>
      <c r="D364" s="11"/>
      <c r="E364" s="20" t="s">
        <v>781</v>
      </c>
      <c r="F364" s="9"/>
      <c r="G364" s="5" t="s">
        <v>31</v>
      </c>
      <c r="H364" s="5" t="s">
        <v>205</v>
      </c>
      <c r="I364" s="6">
        <v>2</v>
      </c>
      <c r="J364" s="6"/>
      <c r="K364" s="6">
        <f t="shared" si="27"/>
        <v>0</v>
      </c>
      <c r="L364" s="8">
        <f t="shared" si="28"/>
        <v>0</v>
      </c>
      <c r="M364" s="71" t="s">
        <v>782</v>
      </c>
      <c r="N364" s="135"/>
      <c r="O364" s="135"/>
      <c r="P364" s="135"/>
      <c r="Q364" s="135"/>
      <c r="R364" s="136"/>
      <c r="S364" s="135"/>
    </row>
    <row r="365" spans="1:19" s="108" customFormat="1" ht="123" customHeight="1" x14ac:dyDescent="0.25">
      <c r="A365" s="2">
        <f>IF(I365="","",COUNTA($I$17:I365))</f>
        <v>306</v>
      </c>
      <c r="B365" s="2" t="str">
        <f t="shared" si="26"/>
        <v>306.BV17</v>
      </c>
      <c r="C365" s="2" t="str">
        <f t="shared" si="25"/>
        <v>306.BV17</v>
      </c>
      <c r="D365" s="11"/>
      <c r="E365" s="20" t="s">
        <v>783</v>
      </c>
      <c r="F365" s="9"/>
      <c r="G365" s="5" t="s">
        <v>31</v>
      </c>
      <c r="H365" s="5" t="s">
        <v>205</v>
      </c>
      <c r="I365" s="6">
        <v>2</v>
      </c>
      <c r="J365" s="6"/>
      <c r="K365" s="6">
        <f t="shared" si="27"/>
        <v>0</v>
      </c>
      <c r="L365" s="8">
        <f t="shared" si="28"/>
        <v>0</v>
      </c>
      <c r="M365" s="71" t="s">
        <v>784</v>
      </c>
      <c r="N365" s="136"/>
      <c r="O365" s="136"/>
      <c r="P365" s="125"/>
      <c r="Q365" s="125"/>
      <c r="R365" s="124"/>
      <c r="S365" s="146"/>
    </row>
    <row r="366" spans="1:19" s="109" customFormat="1" ht="123" customHeight="1" x14ac:dyDescent="0.25">
      <c r="A366" s="2">
        <f>IF(I366="","",COUNTA($I$17:I366))</f>
        <v>307</v>
      </c>
      <c r="B366" s="2" t="str">
        <f t="shared" si="26"/>
        <v>307.BV17</v>
      </c>
      <c r="C366" s="2" t="str">
        <f t="shared" si="25"/>
        <v>307.BV17</v>
      </c>
      <c r="D366" s="11"/>
      <c r="E366" s="20" t="s">
        <v>785</v>
      </c>
      <c r="F366" s="9"/>
      <c r="G366" s="5" t="s">
        <v>31</v>
      </c>
      <c r="H366" s="5" t="s">
        <v>205</v>
      </c>
      <c r="I366" s="6">
        <v>2</v>
      </c>
      <c r="J366" s="6"/>
      <c r="K366" s="6">
        <f t="shared" si="27"/>
        <v>0</v>
      </c>
      <c r="L366" s="8">
        <f t="shared" si="28"/>
        <v>0</v>
      </c>
      <c r="M366" s="71" t="s">
        <v>786</v>
      </c>
      <c r="N366" s="102"/>
      <c r="O366" s="102"/>
      <c r="P366" s="107"/>
      <c r="Q366" s="107"/>
      <c r="R366" s="102"/>
      <c r="S366" s="102"/>
    </row>
    <row r="367" spans="1:19" s="108" customFormat="1" ht="123" customHeight="1" x14ac:dyDescent="0.25">
      <c r="A367" s="2">
        <f>IF(I367="","",COUNTA($I$17:I367))</f>
        <v>308</v>
      </c>
      <c r="B367" s="2" t="str">
        <f t="shared" si="26"/>
        <v>308.BV17</v>
      </c>
      <c r="C367" s="2" t="str">
        <f t="shared" si="25"/>
        <v>308.BV17</v>
      </c>
      <c r="D367" s="11"/>
      <c r="E367" s="20" t="s">
        <v>787</v>
      </c>
      <c r="F367" s="9"/>
      <c r="G367" s="5" t="s">
        <v>31</v>
      </c>
      <c r="H367" s="5" t="s">
        <v>205</v>
      </c>
      <c r="I367" s="6">
        <v>2</v>
      </c>
      <c r="J367" s="6"/>
      <c r="K367" s="6">
        <f t="shared" si="27"/>
        <v>0</v>
      </c>
      <c r="L367" s="8">
        <f t="shared" si="28"/>
        <v>0</v>
      </c>
      <c r="M367" s="71" t="s">
        <v>788</v>
      </c>
      <c r="N367" s="102"/>
      <c r="O367" s="102"/>
      <c r="P367" s="125"/>
      <c r="Q367" s="125"/>
      <c r="R367" s="124"/>
      <c r="S367" s="146"/>
    </row>
    <row r="368" spans="1:19" s="108" customFormat="1" ht="123" customHeight="1" x14ac:dyDescent="0.25">
      <c r="A368" s="2">
        <f>IF(I368="","",COUNTA($I$17:I368))</f>
        <v>309</v>
      </c>
      <c r="B368" s="2" t="str">
        <f t="shared" si="26"/>
        <v>309.BV17</v>
      </c>
      <c r="C368" s="2" t="str">
        <f t="shared" si="25"/>
        <v>309.BV17</v>
      </c>
      <c r="D368" s="11"/>
      <c r="E368" s="9" t="s">
        <v>789</v>
      </c>
      <c r="F368" s="9"/>
      <c r="G368" s="5" t="s">
        <v>31</v>
      </c>
      <c r="H368" s="5" t="s">
        <v>790</v>
      </c>
      <c r="I368" s="6">
        <v>2</v>
      </c>
      <c r="J368" s="6"/>
      <c r="K368" s="6">
        <f t="shared" si="27"/>
        <v>0</v>
      </c>
      <c r="L368" s="8">
        <f t="shared" si="28"/>
        <v>0</v>
      </c>
      <c r="M368" s="20" t="s">
        <v>791</v>
      </c>
      <c r="N368" s="113"/>
      <c r="O368" s="113"/>
      <c r="P368" s="113"/>
      <c r="Q368" s="113"/>
      <c r="R368" s="144"/>
      <c r="S368" s="168"/>
    </row>
    <row r="369" spans="1:19" s="108" customFormat="1" ht="123" customHeight="1" x14ac:dyDescent="0.25">
      <c r="A369" s="2">
        <f>IF(I369="","",COUNTA($I$17:I369))</f>
        <v>310</v>
      </c>
      <c r="B369" s="2" t="str">
        <f t="shared" si="26"/>
        <v>310.BV17</v>
      </c>
      <c r="C369" s="2" t="str">
        <f t="shared" si="25"/>
        <v>310.BV17</v>
      </c>
      <c r="D369" s="11"/>
      <c r="E369" s="9" t="s">
        <v>792</v>
      </c>
      <c r="F369" s="9"/>
      <c r="G369" s="5" t="s">
        <v>31</v>
      </c>
      <c r="H369" s="5" t="s">
        <v>790</v>
      </c>
      <c r="I369" s="6">
        <v>10</v>
      </c>
      <c r="J369" s="6"/>
      <c r="K369" s="6">
        <f t="shared" si="27"/>
        <v>0</v>
      </c>
      <c r="L369" s="8">
        <f t="shared" si="28"/>
        <v>0</v>
      </c>
      <c r="M369" s="20" t="s">
        <v>793</v>
      </c>
      <c r="N369" s="144"/>
      <c r="O369" s="144"/>
      <c r="P369" s="125"/>
      <c r="Q369" s="125"/>
      <c r="R369" s="136"/>
      <c r="S369" s="224"/>
    </row>
    <row r="370" spans="1:19" s="108" customFormat="1" ht="123" customHeight="1" x14ac:dyDescent="0.25">
      <c r="A370" s="2">
        <f>IF(I370="","",COUNTA($I$17:I370))</f>
        <v>311</v>
      </c>
      <c r="B370" s="2" t="str">
        <f t="shared" si="26"/>
        <v>311.BV17</v>
      </c>
      <c r="C370" s="2" t="str">
        <f t="shared" si="25"/>
        <v>311.BV17</v>
      </c>
      <c r="D370" s="11"/>
      <c r="E370" s="9" t="s">
        <v>794</v>
      </c>
      <c r="F370" s="9"/>
      <c r="G370" s="5" t="s">
        <v>31</v>
      </c>
      <c r="H370" s="5" t="s">
        <v>795</v>
      </c>
      <c r="I370" s="6">
        <v>500</v>
      </c>
      <c r="J370" s="6"/>
      <c r="K370" s="6">
        <f t="shared" si="27"/>
        <v>0</v>
      </c>
      <c r="L370" s="8">
        <f t="shared" si="28"/>
        <v>0</v>
      </c>
      <c r="M370" s="20" t="s">
        <v>796</v>
      </c>
      <c r="N370" s="102"/>
      <c r="O370" s="102"/>
      <c r="P370" s="107"/>
      <c r="Q370" s="107"/>
      <c r="R370" s="102"/>
      <c r="S370" s="102"/>
    </row>
    <row r="371" spans="1:19" s="108" customFormat="1" ht="123" customHeight="1" x14ac:dyDescent="0.25">
      <c r="A371" s="2">
        <f>IF(I371="","",COUNTA($I$17:I371))</f>
        <v>312</v>
      </c>
      <c r="B371" s="2" t="str">
        <f t="shared" si="26"/>
        <v>312.BV17</v>
      </c>
      <c r="C371" s="2" t="str">
        <f t="shared" si="25"/>
        <v>312.BV17</v>
      </c>
      <c r="D371" s="11"/>
      <c r="E371" s="9" t="s">
        <v>797</v>
      </c>
      <c r="F371" s="9"/>
      <c r="G371" s="5" t="s">
        <v>31</v>
      </c>
      <c r="H371" s="5" t="s">
        <v>168</v>
      </c>
      <c r="I371" s="6">
        <v>5</v>
      </c>
      <c r="J371" s="6"/>
      <c r="K371" s="6">
        <f t="shared" si="27"/>
        <v>0</v>
      </c>
      <c r="L371" s="8">
        <f t="shared" si="28"/>
        <v>0</v>
      </c>
      <c r="M371" s="71" t="s">
        <v>798</v>
      </c>
      <c r="N371" s="102"/>
      <c r="O371" s="102"/>
      <c r="P371" s="125"/>
      <c r="Q371" s="222"/>
      <c r="R371" s="220"/>
      <c r="S371" s="221"/>
    </row>
    <row r="372" spans="1:19" s="108" customFormat="1" ht="123" customHeight="1" x14ac:dyDescent="0.25">
      <c r="A372" s="2">
        <f>IF(I372="","",COUNTA($I$17:I372))</f>
        <v>313</v>
      </c>
      <c r="B372" s="2" t="str">
        <f t="shared" si="26"/>
        <v>313.BV17</v>
      </c>
      <c r="C372" s="2" t="str">
        <f t="shared" si="25"/>
        <v>313.BV17</v>
      </c>
      <c r="D372" s="11"/>
      <c r="E372" s="9" t="s">
        <v>799</v>
      </c>
      <c r="F372" s="9"/>
      <c r="G372" s="5" t="s">
        <v>31</v>
      </c>
      <c r="H372" s="5" t="s">
        <v>168</v>
      </c>
      <c r="I372" s="6">
        <v>2</v>
      </c>
      <c r="J372" s="6"/>
      <c r="K372" s="6">
        <f t="shared" si="27"/>
        <v>0</v>
      </c>
      <c r="L372" s="8">
        <f t="shared" si="28"/>
        <v>0</v>
      </c>
      <c r="M372" s="71" t="s">
        <v>800</v>
      </c>
      <c r="N372" s="113"/>
      <c r="O372" s="113"/>
      <c r="P372" s="113"/>
      <c r="Q372" s="113"/>
      <c r="R372" s="144"/>
      <c r="S372" s="168"/>
    </row>
    <row r="373" spans="1:19" s="108" customFormat="1" ht="123" customHeight="1" x14ac:dyDescent="0.25">
      <c r="A373" s="2">
        <f>IF(I373="","",COUNTA($I$17:I373))</f>
        <v>314</v>
      </c>
      <c r="B373" s="2" t="str">
        <f t="shared" si="26"/>
        <v>314.BV17</v>
      </c>
      <c r="C373" s="2" t="str">
        <f t="shared" si="25"/>
        <v>314.BV17</v>
      </c>
      <c r="D373" s="11"/>
      <c r="E373" s="9" t="s">
        <v>801</v>
      </c>
      <c r="F373" s="9"/>
      <c r="G373" s="5" t="s">
        <v>31</v>
      </c>
      <c r="H373" s="5" t="s">
        <v>168</v>
      </c>
      <c r="I373" s="6">
        <v>10</v>
      </c>
      <c r="J373" s="6"/>
      <c r="K373" s="6">
        <f t="shared" si="27"/>
        <v>0</v>
      </c>
      <c r="L373" s="8">
        <f t="shared" si="28"/>
        <v>0</v>
      </c>
      <c r="M373" s="71" t="s">
        <v>802</v>
      </c>
      <c r="N373" s="144"/>
      <c r="O373" s="144"/>
      <c r="P373" s="125"/>
      <c r="Q373" s="222"/>
      <c r="R373" s="124"/>
      <c r="S373" s="146"/>
    </row>
    <row r="374" spans="1:19" s="108" customFormat="1" ht="123" customHeight="1" x14ac:dyDescent="0.25">
      <c r="A374" s="2">
        <f>IF(I374="","",COUNTA($I$17:I374))</f>
        <v>315</v>
      </c>
      <c r="B374" s="2" t="str">
        <f t="shared" si="26"/>
        <v>315.BV17</v>
      </c>
      <c r="C374" s="2" t="str">
        <f t="shared" si="25"/>
        <v>315.BV17</v>
      </c>
      <c r="D374" s="11"/>
      <c r="E374" s="9" t="s">
        <v>803</v>
      </c>
      <c r="F374" s="9"/>
      <c r="G374" s="5" t="s">
        <v>31</v>
      </c>
      <c r="H374" s="5" t="s">
        <v>168</v>
      </c>
      <c r="I374" s="6">
        <v>2</v>
      </c>
      <c r="J374" s="6"/>
      <c r="K374" s="6">
        <f t="shared" si="27"/>
        <v>0</v>
      </c>
      <c r="L374" s="8">
        <f t="shared" si="28"/>
        <v>0</v>
      </c>
      <c r="M374" s="71" t="s">
        <v>804</v>
      </c>
      <c r="N374" s="107"/>
      <c r="O374" s="107"/>
      <c r="P374" s="107"/>
      <c r="Q374" s="107"/>
      <c r="R374" s="102"/>
      <c r="S374" s="107"/>
    </row>
    <row r="375" spans="1:19" s="108" customFormat="1" ht="123" customHeight="1" x14ac:dyDescent="0.25">
      <c r="A375" s="2">
        <f>IF(I375="","",COUNTA($I$17:I375))</f>
        <v>316</v>
      </c>
      <c r="B375" s="2" t="str">
        <f t="shared" si="26"/>
        <v>316.BV17</v>
      </c>
      <c r="C375" s="2" t="str">
        <f t="shared" si="25"/>
        <v>316.BV17</v>
      </c>
      <c r="D375" s="11"/>
      <c r="E375" s="9" t="s">
        <v>805</v>
      </c>
      <c r="F375" s="9"/>
      <c r="G375" s="5" t="s">
        <v>31</v>
      </c>
      <c r="H375" s="5" t="s">
        <v>168</v>
      </c>
      <c r="I375" s="6">
        <v>5</v>
      </c>
      <c r="J375" s="6"/>
      <c r="K375" s="6">
        <f t="shared" si="27"/>
        <v>0</v>
      </c>
      <c r="L375" s="8">
        <f t="shared" si="28"/>
        <v>0</v>
      </c>
      <c r="M375" s="71" t="s">
        <v>806</v>
      </c>
      <c r="N375" s="102"/>
      <c r="O375" s="102"/>
      <c r="P375" s="125"/>
      <c r="Q375" s="125"/>
      <c r="R375" s="220"/>
      <c r="S375" s="221"/>
    </row>
    <row r="376" spans="1:19" s="108" customFormat="1" ht="123" customHeight="1" x14ac:dyDescent="0.25">
      <c r="A376" s="2">
        <f>IF(I376="","",COUNTA($I$17:I376))</f>
        <v>317</v>
      </c>
      <c r="B376" s="2" t="str">
        <f t="shared" si="26"/>
        <v>317.BV17</v>
      </c>
      <c r="C376" s="2" t="str">
        <f t="shared" si="25"/>
        <v>317.BV17</v>
      </c>
      <c r="D376" s="11"/>
      <c r="E376" s="9" t="s">
        <v>807</v>
      </c>
      <c r="F376" s="12"/>
      <c r="G376" s="5" t="s">
        <v>31</v>
      </c>
      <c r="H376" s="5" t="s">
        <v>168</v>
      </c>
      <c r="I376" s="6">
        <v>2</v>
      </c>
      <c r="J376" s="6"/>
      <c r="K376" s="6">
        <f t="shared" si="27"/>
        <v>0</v>
      </c>
      <c r="L376" s="8">
        <f t="shared" si="28"/>
        <v>0</v>
      </c>
      <c r="M376" s="20" t="s">
        <v>808</v>
      </c>
      <c r="N376" s="135"/>
      <c r="O376" s="135"/>
      <c r="P376" s="135"/>
      <c r="Q376" s="135"/>
      <c r="R376" s="136"/>
      <c r="S376" s="135"/>
    </row>
    <row r="377" spans="1:19" s="108" customFormat="1" ht="123" customHeight="1" x14ac:dyDescent="0.25">
      <c r="A377" s="2">
        <f>IF(I377="","",COUNTA($I$17:I377))</f>
        <v>318</v>
      </c>
      <c r="B377" s="2" t="str">
        <f t="shared" si="26"/>
        <v>318.BV17</v>
      </c>
      <c r="C377" s="2" t="str">
        <f t="shared" si="25"/>
        <v>318.BV17</v>
      </c>
      <c r="D377" s="11"/>
      <c r="E377" s="9" t="s">
        <v>809</v>
      </c>
      <c r="F377" s="9"/>
      <c r="G377" s="5" t="s">
        <v>31</v>
      </c>
      <c r="H377" s="5" t="s">
        <v>795</v>
      </c>
      <c r="I377" s="6">
        <v>150</v>
      </c>
      <c r="J377" s="6"/>
      <c r="K377" s="6">
        <f t="shared" si="27"/>
        <v>0</v>
      </c>
      <c r="L377" s="8">
        <f t="shared" si="28"/>
        <v>0</v>
      </c>
      <c r="M377" s="20" t="s">
        <v>810</v>
      </c>
      <c r="N377" s="113"/>
      <c r="O377" s="113"/>
      <c r="P377" s="113"/>
      <c r="Q377" s="113"/>
      <c r="R377" s="144"/>
      <c r="S377" s="168"/>
    </row>
    <row r="378" spans="1:19" s="108" customFormat="1" ht="123" customHeight="1" x14ac:dyDescent="0.25">
      <c r="A378" s="2">
        <f>IF(I378="","",COUNTA($I$17:I378))</f>
        <v>319</v>
      </c>
      <c r="B378" s="2" t="str">
        <f t="shared" si="26"/>
        <v>319.BV17</v>
      </c>
      <c r="C378" s="2" t="str">
        <f t="shared" si="25"/>
        <v>319.BV17</v>
      </c>
      <c r="D378" s="11"/>
      <c r="E378" s="9" t="s">
        <v>811</v>
      </c>
      <c r="F378" s="73"/>
      <c r="G378" s="5" t="s">
        <v>31</v>
      </c>
      <c r="H378" s="5" t="s">
        <v>812</v>
      </c>
      <c r="I378" s="6">
        <v>2</v>
      </c>
      <c r="J378" s="6"/>
      <c r="K378" s="6">
        <f>IF(I378="","",J378*I378)</f>
        <v>0</v>
      </c>
      <c r="L378" s="8">
        <f>K378</f>
        <v>0</v>
      </c>
      <c r="M378" s="20" t="s">
        <v>813</v>
      </c>
      <c r="N378" s="144"/>
      <c r="O378" s="144"/>
      <c r="P378" s="125"/>
      <c r="Q378" s="125"/>
      <c r="R378" s="124"/>
      <c r="S378" s="146"/>
    </row>
    <row r="379" spans="1:19" s="109" customFormat="1" ht="123" customHeight="1" x14ac:dyDescent="0.25">
      <c r="A379" s="2">
        <f>IF(I379="","",COUNTA($I$17:I379))</f>
        <v>320</v>
      </c>
      <c r="B379" s="2" t="str">
        <f t="shared" si="26"/>
        <v>320.BV17</v>
      </c>
      <c r="C379" s="2" t="str">
        <f t="shared" ref="C379:C442" si="29">B379</f>
        <v>320.BV17</v>
      </c>
      <c r="D379" s="11"/>
      <c r="E379" s="9" t="s">
        <v>814</v>
      </c>
      <c r="F379" s="73"/>
      <c r="G379" s="5" t="s">
        <v>31</v>
      </c>
      <c r="H379" s="5" t="s">
        <v>815</v>
      </c>
      <c r="I379" s="6">
        <v>2</v>
      </c>
      <c r="J379" s="6"/>
      <c r="K379" s="6">
        <f t="shared" si="27"/>
        <v>0</v>
      </c>
      <c r="L379" s="8">
        <f t="shared" si="28"/>
        <v>0</v>
      </c>
      <c r="M379" s="14" t="s">
        <v>816</v>
      </c>
      <c r="N379" s="102"/>
      <c r="O379" s="102"/>
      <c r="P379" s="107"/>
      <c r="Q379" s="107"/>
      <c r="R379" s="102"/>
      <c r="S379" s="102"/>
    </row>
    <row r="380" spans="1:19" s="108" customFormat="1" ht="15" customHeight="1" x14ac:dyDescent="0.25">
      <c r="A380" s="2" t="str">
        <f>IF(I380="","",COUNTA($I$17:I380))</f>
        <v/>
      </c>
      <c r="B380" s="2" t="str">
        <f t="shared" si="26"/>
        <v/>
      </c>
      <c r="C380" s="2" t="str">
        <f t="shared" si="29"/>
        <v/>
      </c>
      <c r="D380" s="2"/>
      <c r="E380" s="12" t="s">
        <v>817</v>
      </c>
      <c r="F380" s="73"/>
      <c r="G380" s="5"/>
      <c r="H380" s="5"/>
      <c r="I380" s="6"/>
      <c r="J380" s="6"/>
      <c r="K380" s="6" t="str">
        <f t="shared" si="27"/>
        <v/>
      </c>
      <c r="L380" s="8" t="str">
        <f t="shared" si="28"/>
        <v/>
      </c>
      <c r="M380" s="9"/>
      <c r="N380" s="102"/>
      <c r="O380" s="102"/>
      <c r="P380" s="125"/>
      <c r="Q380" s="222"/>
      <c r="R380" s="136"/>
      <c r="S380" s="224"/>
    </row>
    <row r="381" spans="1:19" s="109" customFormat="1" ht="123" customHeight="1" x14ac:dyDescent="0.25">
      <c r="A381" s="2">
        <f>IF(I381="","",COUNTA($I$17:I381))</f>
        <v>321</v>
      </c>
      <c r="B381" s="2" t="str">
        <f t="shared" si="26"/>
        <v>321.BV17</v>
      </c>
      <c r="C381" s="2" t="str">
        <f t="shared" si="29"/>
        <v>321.BV17</v>
      </c>
      <c r="D381" s="5"/>
      <c r="E381" s="9" t="s">
        <v>818</v>
      </c>
      <c r="F381" s="75"/>
      <c r="G381" s="5" t="s">
        <v>31</v>
      </c>
      <c r="H381" s="5" t="s">
        <v>285</v>
      </c>
      <c r="I381" s="6">
        <v>200</v>
      </c>
      <c r="J381" s="6"/>
      <c r="K381" s="6">
        <f t="shared" si="27"/>
        <v>0</v>
      </c>
      <c r="L381" s="8">
        <f t="shared" si="28"/>
        <v>0</v>
      </c>
      <c r="M381" s="72" t="s">
        <v>819</v>
      </c>
      <c r="N381" s="102"/>
      <c r="O381" s="102"/>
      <c r="P381" s="135"/>
      <c r="Q381" s="107"/>
      <c r="R381" s="102"/>
      <c r="S381" s="102"/>
    </row>
    <row r="382" spans="1:19" s="108" customFormat="1" ht="123" customHeight="1" x14ac:dyDescent="0.25">
      <c r="A382" s="2">
        <f>IF(I382="","",COUNTA($I$17:I382))</f>
        <v>322</v>
      </c>
      <c r="B382" s="2" t="str">
        <f t="shared" si="26"/>
        <v>322.BV17</v>
      </c>
      <c r="C382" s="2" t="str">
        <f t="shared" si="29"/>
        <v>322.BV17</v>
      </c>
      <c r="D382" s="11"/>
      <c r="E382" s="73" t="s">
        <v>820</v>
      </c>
      <c r="F382" s="9"/>
      <c r="G382" s="5" t="s">
        <v>31</v>
      </c>
      <c r="H382" s="5" t="s">
        <v>821</v>
      </c>
      <c r="I382" s="6">
        <v>50</v>
      </c>
      <c r="J382" s="6"/>
      <c r="K382" s="6">
        <f t="shared" si="27"/>
        <v>0</v>
      </c>
      <c r="L382" s="8">
        <f t="shared" si="28"/>
        <v>0</v>
      </c>
      <c r="M382" s="26" t="s">
        <v>822</v>
      </c>
      <c r="N382" s="102"/>
      <c r="O382" s="102"/>
      <c r="P382" s="219"/>
      <c r="Q382" s="125"/>
      <c r="R382" s="124"/>
      <c r="S382" s="146"/>
    </row>
    <row r="383" spans="1:19" s="108" customFormat="1" ht="123" customHeight="1" x14ac:dyDescent="0.25">
      <c r="A383" s="2">
        <f>IF(I383="","",COUNTA($I$17:I383))</f>
        <v>323</v>
      </c>
      <c r="B383" s="2" t="str">
        <f t="shared" si="26"/>
        <v>323.BV17</v>
      </c>
      <c r="C383" s="2" t="str">
        <f t="shared" si="29"/>
        <v>323.BV17</v>
      </c>
      <c r="D383" s="11"/>
      <c r="E383" s="73" t="s">
        <v>823</v>
      </c>
      <c r="F383" s="226"/>
      <c r="G383" s="5" t="s">
        <v>31</v>
      </c>
      <c r="H383" s="5" t="s">
        <v>821</v>
      </c>
      <c r="I383" s="6">
        <v>50</v>
      </c>
      <c r="J383" s="6"/>
      <c r="K383" s="6">
        <f t="shared" si="27"/>
        <v>0</v>
      </c>
      <c r="L383" s="8">
        <f t="shared" si="28"/>
        <v>0</v>
      </c>
      <c r="M383" s="74" t="s">
        <v>824</v>
      </c>
      <c r="N383" s="135"/>
      <c r="O383" s="135"/>
      <c r="P383" s="135"/>
      <c r="Q383" s="135"/>
      <c r="R383" s="136"/>
      <c r="S383" s="135"/>
    </row>
    <row r="384" spans="1:19" s="108" customFormat="1" ht="123" customHeight="1" x14ac:dyDescent="0.25">
      <c r="A384" s="2">
        <f>IF(I384="","",COUNTA($I$17:I384))</f>
        <v>324</v>
      </c>
      <c r="B384" s="2" t="str">
        <f t="shared" si="26"/>
        <v>324.BV17</v>
      </c>
      <c r="C384" s="2" t="str">
        <f t="shared" si="29"/>
        <v>324.BV17</v>
      </c>
      <c r="D384" s="11"/>
      <c r="E384" s="73" t="s">
        <v>825</v>
      </c>
      <c r="F384" s="9"/>
      <c r="G384" s="5" t="s">
        <v>31</v>
      </c>
      <c r="H384" s="5" t="s">
        <v>821</v>
      </c>
      <c r="I384" s="6">
        <v>150</v>
      </c>
      <c r="J384" s="6"/>
      <c r="K384" s="6">
        <f t="shared" si="27"/>
        <v>0</v>
      </c>
      <c r="L384" s="8">
        <f t="shared" si="28"/>
        <v>0</v>
      </c>
      <c r="M384" s="26" t="s">
        <v>826</v>
      </c>
      <c r="N384" s="102"/>
      <c r="O384" s="102"/>
      <c r="P384" s="107"/>
      <c r="Q384" s="107"/>
      <c r="R384" s="102"/>
      <c r="S384" s="102"/>
    </row>
    <row r="385" spans="1:19" s="108" customFormat="1" ht="22.5" customHeight="1" x14ac:dyDescent="0.25">
      <c r="A385" s="2" t="str">
        <f>IF(I385="","",COUNTA($I$17:I385))</f>
        <v/>
      </c>
      <c r="B385" s="2" t="str">
        <f t="shared" si="26"/>
        <v/>
      </c>
      <c r="C385" s="2" t="str">
        <f t="shared" si="29"/>
        <v/>
      </c>
      <c r="D385" s="11"/>
      <c r="E385" s="75" t="s">
        <v>827</v>
      </c>
      <c r="F385" s="9"/>
      <c r="G385" s="5"/>
      <c r="H385" s="5"/>
      <c r="I385" s="6"/>
      <c r="J385" s="6"/>
      <c r="K385" s="6" t="str">
        <f t="shared" si="27"/>
        <v/>
      </c>
      <c r="L385" s="8" t="str">
        <f t="shared" si="28"/>
        <v/>
      </c>
      <c r="M385" s="26"/>
      <c r="N385" s="102"/>
      <c r="O385" s="102"/>
      <c r="P385" s="125"/>
      <c r="Q385" s="222"/>
      <c r="R385" s="220"/>
      <c r="S385" s="221"/>
    </row>
    <row r="386" spans="1:19" s="108" customFormat="1" ht="123" customHeight="1" x14ac:dyDescent="0.25">
      <c r="A386" s="2">
        <f>IF(I386="","",COUNTA($I$17:I386))</f>
        <v>325</v>
      </c>
      <c r="B386" s="2" t="str">
        <f t="shared" si="26"/>
        <v>325.BV17</v>
      </c>
      <c r="C386" s="2" t="str">
        <f t="shared" si="29"/>
        <v>325.BV17</v>
      </c>
      <c r="D386" s="11"/>
      <c r="E386" s="9" t="s">
        <v>828</v>
      </c>
      <c r="F386" s="4"/>
      <c r="G386" s="5" t="s">
        <v>31</v>
      </c>
      <c r="H386" s="225" t="s">
        <v>829</v>
      </c>
      <c r="I386" s="6">
        <v>25</v>
      </c>
      <c r="J386" s="6"/>
      <c r="K386" s="6">
        <f t="shared" si="27"/>
        <v>0</v>
      </c>
      <c r="L386" s="8">
        <f t="shared" si="28"/>
        <v>0</v>
      </c>
      <c r="M386" s="9" t="s">
        <v>830</v>
      </c>
      <c r="N386" s="102"/>
      <c r="O386" s="102"/>
      <c r="P386" s="135"/>
      <c r="Q386" s="107"/>
      <c r="R386" s="102"/>
      <c r="S386" s="102"/>
    </row>
    <row r="387" spans="1:19" s="108" customFormat="1" ht="123" customHeight="1" x14ac:dyDescent="0.25">
      <c r="A387" s="2">
        <f>IF(I387="","",COUNTA($I$17:I387))</f>
        <v>326</v>
      </c>
      <c r="B387" s="2" t="str">
        <f t="shared" si="26"/>
        <v>326.BV17</v>
      </c>
      <c r="C387" s="2" t="str">
        <f t="shared" si="29"/>
        <v>326.BV17</v>
      </c>
      <c r="D387" s="11"/>
      <c r="E387" s="226" t="s">
        <v>831</v>
      </c>
      <c r="F387" s="4"/>
      <c r="G387" s="5" t="s">
        <v>31</v>
      </c>
      <c r="H387" s="225" t="s">
        <v>829</v>
      </c>
      <c r="I387" s="6">
        <v>15</v>
      </c>
      <c r="J387" s="6"/>
      <c r="K387" s="6">
        <f t="shared" si="27"/>
        <v>0</v>
      </c>
      <c r="L387" s="8">
        <f t="shared" si="28"/>
        <v>0</v>
      </c>
      <c r="M387" s="73" t="s">
        <v>832</v>
      </c>
      <c r="N387" s="102"/>
      <c r="O387" s="102"/>
      <c r="P387" s="125"/>
      <c r="Q387" s="125"/>
      <c r="R387" s="124"/>
      <c r="S387" s="146"/>
    </row>
    <row r="388" spans="1:19" s="108" customFormat="1" ht="123" customHeight="1" x14ac:dyDescent="0.25">
      <c r="A388" s="2">
        <f>IF(I388="","",COUNTA($I$17:I388))</f>
        <v>327</v>
      </c>
      <c r="B388" s="2" t="str">
        <f t="shared" si="26"/>
        <v>327.BV17</v>
      </c>
      <c r="C388" s="2" t="str">
        <f t="shared" si="29"/>
        <v>327.BV17</v>
      </c>
      <c r="D388" s="11"/>
      <c r="E388" s="9" t="s">
        <v>833</v>
      </c>
      <c r="F388" s="9"/>
      <c r="G388" s="5" t="s">
        <v>31</v>
      </c>
      <c r="H388" s="225" t="s">
        <v>829</v>
      </c>
      <c r="I388" s="6">
        <v>10</v>
      </c>
      <c r="J388" s="6"/>
      <c r="K388" s="6">
        <f t="shared" si="27"/>
        <v>0</v>
      </c>
      <c r="L388" s="8">
        <f t="shared" si="28"/>
        <v>0</v>
      </c>
      <c r="M388" s="9" t="s">
        <v>834</v>
      </c>
      <c r="N388" s="107"/>
      <c r="O388" s="107"/>
      <c r="P388" s="107"/>
      <c r="Q388" s="107"/>
      <c r="R388" s="102"/>
      <c r="S388" s="107"/>
    </row>
    <row r="389" spans="1:19" s="108" customFormat="1" ht="123" customHeight="1" x14ac:dyDescent="0.25">
      <c r="A389" s="2">
        <f>IF(I389="","",COUNTA($I$17:I389))</f>
        <v>328</v>
      </c>
      <c r="B389" s="2" t="str">
        <f t="shared" si="26"/>
        <v>328.BV17</v>
      </c>
      <c r="C389" s="2" t="str">
        <f t="shared" si="29"/>
        <v>328.BV17</v>
      </c>
      <c r="D389" s="11"/>
      <c r="E389" s="9" t="s">
        <v>833</v>
      </c>
      <c r="F389" s="9"/>
      <c r="G389" s="5" t="s">
        <v>31</v>
      </c>
      <c r="H389" s="225" t="s">
        <v>829</v>
      </c>
      <c r="I389" s="6">
        <v>10</v>
      </c>
      <c r="J389" s="6"/>
      <c r="K389" s="6">
        <f t="shared" si="27"/>
        <v>0</v>
      </c>
      <c r="L389" s="8">
        <f t="shared" si="28"/>
        <v>0</v>
      </c>
      <c r="M389" s="9" t="s">
        <v>835</v>
      </c>
      <c r="N389" s="102"/>
      <c r="O389" s="102"/>
      <c r="P389" s="174"/>
      <c r="Q389" s="227"/>
      <c r="R389" s="124"/>
      <c r="S389" s="146"/>
    </row>
    <row r="390" spans="1:19" s="108" customFormat="1" ht="15" customHeight="1" x14ac:dyDescent="0.25">
      <c r="A390" s="2" t="str">
        <f>IF(I390="","",COUNTA($I$17:I390))</f>
        <v/>
      </c>
      <c r="B390" s="2" t="str">
        <f t="shared" si="26"/>
        <v/>
      </c>
      <c r="C390" s="2" t="str">
        <f t="shared" si="29"/>
        <v/>
      </c>
      <c r="D390" s="11"/>
      <c r="E390" s="4" t="s">
        <v>836</v>
      </c>
      <c r="F390" s="9"/>
      <c r="G390" s="3"/>
      <c r="H390" s="3"/>
      <c r="I390" s="6"/>
      <c r="J390" s="6"/>
      <c r="K390" s="6" t="str">
        <f t="shared" si="27"/>
        <v/>
      </c>
      <c r="L390" s="8" t="str">
        <f t="shared" si="28"/>
        <v/>
      </c>
      <c r="M390" s="29"/>
      <c r="N390" s="107"/>
      <c r="O390" s="107"/>
      <c r="P390" s="107"/>
      <c r="Q390" s="107"/>
      <c r="R390" s="102"/>
      <c r="S390" s="107"/>
    </row>
    <row r="391" spans="1:19" s="108" customFormat="1" ht="19.5" customHeight="1" x14ac:dyDescent="0.25">
      <c r="A391" s="2" t="str">
        <f>IF(I391="","",COUNTA($I$17:I391))</f>
        <v/>
      </c>
      <c r="B391" s="2" t="str">
        <f t="shared" si="26"/>
        <v/>
      </c>
      <c r="C391" s="2" t="str">
        <f t="shared" si="29"/>
        <v/>
      </c>
      <c r="D391" s="11"/>
      <c r="E391" s="4" t="s">
        <v>837</v>
      </c>
      <c r="F391" s="9"/>
      <c r="G391" s="3"/>
      <c r="H391" s="3"/>
      <c r="I391" s="6"/>
      <c r="J391" s="6"/>
      <c r="K391" s="6"/>
      <c r="L391" s="8"/>
      <c r="M391" s="29"/>
      <c r="N391" s="102"/>
      <c r="O391" s="102"/>
      <c r="P391" s="223"/>
      <c r="Q391" s="227"/>
      <c r="R391" s="124"/>
      <c r="S391" s="146"/>
    </row>
    <row r="392" spans="1:19" s="108" customFormat="1" ht="123" customHeight="1" x14ac:dyDescent="0.25">
      <c r="A392" s="2">
        <f>IF(I392="","",COUNTA($I$17:I392))</f>
        <v>329</v>
      </c>
      <c r="B392" s="2" t="str">
        <f t="shared" si="26"/>
        <v>329.BV17</v>
      </c>
      <c r="C392" s="2" t="str">
        <f t="shared" si="29"/>
        <v>329.BV17</v>
      </c>
      <c r="D392" s="11"/>
      <c r="E392" s="9" t="s">
        <v>838</v>
      </c>
      <c r="F392" s="9"/>
      <c r="G392" s="5" t="s">
        <v>31</v>
      </c>
      <c r="H392" s="5" t="s">
        <v>377</v>
      </c>
      <c r="I392" s="6">
        <v>60</v>
      </c>
      <c r="J392" s="6"/>
      <c r="K392" s="6">
        <f t="shared" si="27"/>
        <v>0</v>
      </c>
      <c r="L392" s="8">
        <f t="shared" si="28"/>
        <v>0</v>
      </c>
      <c r="M392" s="62" t="s">
        <v>839</v>
      </c>
      <c r="N392" s="107"/>
      <c r="O392" s="107"/>
      <c r="P392" s="107"/>
      <c r="Q392" s="107"/>
      <c r="R392" s="102"/>
      <c r="S392" s="107"/>
    </row>
    <row r="393" spans="1:19" s="108" customFormat="1" ht="123" customHeight="1" x14ac:dyDescent="0.25">
      <c r="A393" s="2">
        <f>IF(I393="","",COUNTA($I$17:I393))</f>
        <v>330</v>
      </c>
      <c r="B393" s="2" t="str">
        <f t="shared" si="26"/>
        <v>330.BV17</v>
      </c>
      <c r="C393" s="2" t="str">
        <f t="shared" si="29"/>
        <v>330.BV17</v>
      </c>
      <c r="D393" s="11"/>
      <c r="E393" s="9" t="s">
        <v>840</v>
      </c>
      <c r="F393" s="9"/>
      <c r="G393" s="5" t="s">
        <v>31</v>
      </c>
      <c r="H393" s="5" t="s">
        <v>285</v>
      </c>
      <c r="I393" s="6">
        <v>50</v>
      </c>
      <c r="J393" s="6"/>
      <c r="K393" s="6">
        <f t="shared" si="27"/>
        <v>0</v>
      </c>
      <c r="L393" s="8">
        <f t="shared" si="28"/>
        <v>0</v>
      </c>
      <c r="M393" s="34" t="s">
        <v>841</v>
      </c>
      <c r="N393" s="102"/>
      <c r="O393" s="102"/>
      <c r="P393" s="223"/>
      <c r="Q393" s="227"/>
      <c r="R393" s="124"/>
      <c r="S393" s="146"/>
    </row>
    <row r="394" spans="1:19" s="108" customFormat="1" ht="123" customHeight="1" x14ac:dyDescent="0.25">
      <c r="A394" s="2">
        <f>IF(I394="","",COUNTA($I$17:I394))</f>
        <v>331</v>
      </c>
      <c r="B394" s="2" t="str">
        <f t="shared" si="26"/>
        <v>331.BV17</v>
      </c>
      <c r="C394" s="2" t="str">
        <f t="shared" si="29"/>
        <v>331.BV17</v>
      </c>
      <c r="D394" s="11"/>
      <c r="E394" s="9" t="s">
        <v>842</v>
      </c>
      <c r="F394" s="9"/>
      <c r="G394" s="5" t="s">
        <v>31</v>
      </c>
      <c r="H394" s="5" t="s">
        <v>285</v>
      </c>
      <c r="I394" s="6">
        <v>5</v>
      </c>
      <c r="J394" s="6"/>
      <c r="K394" s="6">
        <f t="shared" si="27"/>
        <v>0</v>
      </c>
      <c r="L394" s="8">
        <f t="shared" si="28"/>
        <v>0</v>
      </c>
      <c r="M394" s="34" t="s">
        <v>843</v>
      </c>
      <c r="N394" s="107"/>
      <c r="O394" s="107"/>
      <c r="P394" s="107"/>
      <c r="Q394" s="107"/>
      <c r="R394" s="102"/>
      <c r="S394" s="107"/>
    </row>
    <row r="395" spans="1:19" s="108" customFormat="1" ht="123" customHeight="1" x14ac:dyDescent="0.25">
      <c r="A395" s="2">
        <f>IF(I395="","",COUNTA($I$17:I395))</f>
        <v>332</v>
      </c>
      <c r="B395" s="2" t="str">
        <f t="shared" si="26"/>
        <v>332.BV17</v>
      </c>
      <c r="C395" s="2" t="str">
        <f t="shared" si="29"/>
        <v>332.BV17</v>
      </c>
      <c r="D395" s="11"/>
      <c r="E395" s="9" t="s">
        <v>844</v>
      </c>
      <c r="F395" s="9"/>
      <c r="G395" s="5" t="s">
        <v>31</v>
      </c>
      <c r="H395" s="5" t="s">
        <v>285</v>
      </c>
      <c r="I395" s="6">
        <v>5</v>
      </c>
      <c r="J395" s="6"/>
      <c r="K395" s="6">
        <f t="shared" si="27"/>
        <v>0</v>
      </c>
      <c r="L395" s="8">
        <f t="shared" si="28"/>
        <v>0</v>
      </c>
      <c r="M395" s="34" t="s">
        <v>845</v>
      </c>
      <c r="N395" s="102"/>
      <c r="O395" s="102"/>
      <c r="P395" s="223"/>
      <c r="Q395" s="227"/>
      <c r="R395" s="124"/>
      <c r="S395" s="146"/>
    </row>
    <row r="396" spans="1:19" s="108" customFormat="1" ht="123" customHeight="1" x14ac:dyDescent="0.25">
      <c r="A396" s="2">
        <f>IF(I396="","",COUNTA($I$17:I396))</f>
        <v>333</v>
      </c>
      <c r="B396" s="2" t="str">
        <f t="shared" si="26"/>
        <v>333.BV17</v>
      </c>
      <c r="C396" s="2" t="str">
        <f t="shared" si="29"/>
        <v>333.BV17</v>
      </c>
      <c r="D396" s="11"/>
      <c r="E396" s="9" t="s">
        <v>846</v>
      </c>
      <c r="F396" s="9"/>
      <c r="G396" s="5" t="s">
        <v>31</v>
      </c>
      <c r="H396" s="5" t="s">
        <v>285</v>
      </c>
      <c r="I396" s="6">
        <v>250</v>
      </c>
      <c r="J396" s="6"/>
      <c r="K396" s="6">
        <f t="shared" si="27"/>
        <v>0</v>
      </c>
      <c r="L396" s="8">
        <f t="shared" si="28"/>
        <v>0</v>
      </c>
      <c r="M396" s="34" t="s">
        <v>847</v>
      </c>
      <c r="N396" s="107"/>
      <c r="O396" s="107"/>
      <c r="P396" s="107"/>
      <c r="Q396" s="107"/>
      <c r="R396" s="102"/>
      <c r="S396" s="107"/>
    </row>
    <row r="397" spans="1:19" s="108" customFormat="1" ht="123" customHeight="1" x14ac:dyDescent="0.25">
      <c r="A397" s="2">
        <f>IF(I397="","",COUNTA($I$17:I397))</f>
        <v>334</v>
      </c>
      <c r="B397" s="2" t="str">
        <f t="shared" si="26"/>
        <v>334.BV17</v>
      </c>
      <c r="C397" s="2" t="str">
        <f t="shared" si="29"/>
        <v>334.BV17</v>
      </c>
      <c r="D397" s="11"/>
      <c r="E397" s="9" t="s">
        <v>848</v>
      </c>
      <c r="F397" s="4"/>
      <c r="G397" s="5" t="s">
        <v>31</v>
      </c>
      <c r="H397" s="5" t="s">
        <v>285</v>
      </c>
      <c r="I397" s="6">
        <v>20</v>
      </c>
      <c r="J397" s="6"/>
      <c r="K397" s="6"/>
      <c r="L397" s="8"/>
      <c r="M397" s="61" t="s">
        <v>849</v>
      </c>
      <c r="N397" s="102"/>
      <c r="O397" s="102"/>
      <c r="P397" s="223"/>
      <c r="Q397" s="227"/>
      <c r="R397" s="124"/>
      <c r="S397" s="146"/>
    </row>
    <row r="398" spans="1:19" s="108" customFormat="1" ht="123" customHeight="1" x14ac:dyDescent="0.25">
      <c r="A398" s="2">
        <f>IF(I398="","",COUNTA($I$17:I398))</f>
        <v>335</v>
      </c>
      <c r="B398" s="2" t="str">
        <f t="shared" si="26"/>
        <v>335.BV17</v>
      </c>
      <c r="C398" s="2" t="str">
        <f t="shared" si="29"/>
        <v>335.BV17</v>
      </c>
      <c r="D398" s="11"/>
      <c r="E398" s="9" t="s">
        <v>850</v>
      </c>
      <c r="F398" s="9"/>
      <c r="G398" s="5" t="s">
        <v>31</v>
      </c>
      <c r="H398" s="5" t="s">
        <v>285</v>
      </c>
      <c r="I398" s="6">
        <v>270</v>
      </c>
      <c r="J398" s="6"/>
      <c r="K398" s="6">
        <f t="shared" si="27"/>
        <v>0</v>
      </c>
      <c r="L398" s="8">
        <f t="shared" si="28"/>
        <v>0</v>
      </c>
      <c r="M398" s="61" t="s">
        <v>851</v>
      </c>
      <c r="N398" s="107"/>
      <c r="O398" s="107"/>
      <c r="P398" s="107"/>
      <c r="Q398" s="107"/>
      <c r="R398" s="102"/>
      <c r="S398" s="107"/>
    </row>
    <row r="399" spans="1:19" s="108" customFormat="1" ht="123" customHeight="1" x14ac:dyDescent="0.25">
      <c r="A399" s="2">
        <f>IF(I399="","",COUNTA($I$17:I399))</f>
        <v>336</v>
      </c>
      <c r="B399" s="2" t="str">
        <f t="shared" si="26"/>
        <v>336.BV17</v>
      </c>
      <c r="C399" s="2" t="str">
        <f t="shared" si="29"/>
        <v>336.BV17</v>
      </c>
      <c r="D399" s="11"/>
      <c r="E399" s="9" t="s">
        <v>852</v>
      </c>
      <c r="F399" s="9"/>
      <c r="G399" s="5" t="s">
        <v>31</v>
      </c>
      <c r="H399" s="5" t="s">
        <v>285</v>
      </c>
      <c r="I399" s="6">
        <v>10</v>
      </c>
      <c r="J399" s="6"/>
      <c r="K399" s="6">
        <f t="shared" si="27"/>
        <v>0</v>
      </c>
      <c r="L399" s="8">
        <f t="shared" si="28"/>
        <v>0</v>
      </c>
      <c r="M399" s="63" t="s">
        <v>853</v>
      </c>
      <c r="N399" s="102"/>
      <c r="O399" s="102"/>
      <c r="P399" s="223"/>
      <c r="Q399" s="227"/>
      <c r="R399" s="124"/>
      <c r="S399" s="146"/>
    </row>
    <row r="400" spans="1:19" s="108" customFormat="1" ht="123" customHeight="1" x14ac:dyDescent="0.25">
      <c r="A400" s="2">
        <f>IF(I400="","",COUNTA($I$17:I400))</f>
        <v>337</v>
      </c>
      <c r="B400" s="2" t="str">
        <f t="shared" si="26"/>
        <v>337.BV17</v>
      </c>
      <c r="C400" s="2" t="str">
        <f t="shared" si="29"/>
        <v>337.BV17</v>
      </c>
      <c r="D400" s="11"/>
      <c r="E400" s="9" t="s">
        <v>854</v>
      </c>
      <c r="F400" s="9"/>
      <c r="G400" s="5" t="s">
        <v>31</v>
      </c>
      <c r="H400" s="5" t="s">
        <v>285</v>
      </c>
      <c r="I400" s="6">
        <v>10</v>
      </c>
      <c r="J400" s="6"/>
      <c r="K400" s="6">
        <f t="shared" si="27"/>
        <v>0</v>
      </c>
      <c r="L400" s="8">
        <f t="shared" si="28"/>
        <v>0</v>
      </c>
      <c r="M400" s="63" t="s">
        <v>855</v>
      </c>
      <c r="N400" s="107"/>
      <c r="O400" s="107"/>
      <c r="P400" s="107"/>
      <c r="Q400" s="107"/>
      <c r="R400" s="102"/>
      <c r="S400" s="107"/>
    </row>
    <row r="401" spans="1:19" s="108" customFormat="1" ht="123" customHeight="1" x14ac:dyDescent="0.25">
      <c r="A401" s="2" t="str">
        <f>IF(I401="","",COUNTA($I$17:I401))</f>
        <v/>
      </c>
      <c r="B401" s="2" t="str">
        <f t="shared" si="26"/>
        <v/>
      </c>
      <c r="C401" s="2" t="str">
        <f t="shared" si="29"/>
        <v/>
      </c>
      <c r="D401" s="11"/>
      <c r="E401" s="4" t="s">
        <v>856</v>
      </c>
      <c r="F401" s="9"/>
      <c r="G401" s="3"/>
      <c r="H401" s="3"/>
      <c r="I401" s="6"/>
      <c r="J401" s="6"/>
      <c r="K401" s="6" t="str">
        <f t="shared" si="27"/>
        <v/>
      </c>
      <c r="L401" s="8" t="str">
        <f t="shared" si="28"/>
        <v/>
      </c>
      <c r="M401" s="29"/>
      <c r="N401" s="102"/>
      <c r="O401" s="102"/>
      <c r="P401" s="223"/>
      <c r="Q401" s="227"/>
      <c r="R401" s="124"/>
      <c r="S401" s="146"/>
    </row>
    <row r="402" spans="1:19" s="108" customFormat="1" ht="123" customHeight="1" x14ac:dyDescent="0.25">
      <c r="A402" s="2">
        <f>IF(I402="","",COUNTA($I$17:I402))</f>
        <v>338</v>
      </c>
      <c r="B402" s="2" t="str">
        <f t="shared" ref="B402:B465" si="30">IF(A402="","",CONCATENATE(A402,".BV17"))</f>
        <v>338.BV17</v>
      </c>
      <c r="C402" s="2" t="str">
        <f t="shared" si="29"/>
        <v>338.BV17</v>
      </c>
      <c r="D402" s="11"/>
      <c r="E402" s="9" t="s">
        <v>857</v>
      </c>
      <c r="F402" s="9"/>
      <c r="G402" s="5" t="s">
        <v>31</v>
      </c>
      <c r="H402" s="5" t="s">
        <v>285</v>
      </c>
      <c r="I402" s="6">
        <v>30</v>
      </c>
      <c r="J402" s="6"/>
      <c r="K402" s="6">
        <f t="shared" si="27"/>
        <v>0</v>
      </c>
      <c r="L402" s="8">
        <f t="shared" si="28"/>
        <v>0</v>
      </c>
      <c r="M402" s="61" t="s">
        <v>858</v>
      </c>
      <c r="N402" s="107"/>
      <c r="O402" s="107"/>
      <c r="P402" s="107"/>
      <c r="Q402" s="107"/>
      <c r="R402" s="102"/>
      <c r="S402" s="107"/>
    </row>
    <row r="403" spans="1:19" s="108" customFormat="1" ht="123" customHeight="1" x14ac:dyDescent="0.25">
      <c r="A403" s="2">
        <f>IF(I403="","",COUNTA($I$17:I403))</f>
        <v>339</v>
      </c>
      <c r="B403" s="2" t="str">
        <f t="shared" si="30"/>
        <v>339.BV17</v>
      </c>
      <c r="C403" s="2" t="str">
        <f t="shared" si="29"/>
        <v>339.BV17</v>
      </c>
      <c r="D403" s="11"/>
      <c r="E403" s="9" t="s">
        <v>859</v>
      </c>
      <c r="F403" s="9"/>
      <c r="G403" s="5" t="s">
        <v>31</v>
      </c>
      <c r="H403" s="5" t="s">
        <v>285</v>
      </c>
      <c r="I403" s="6">
        <v>5</v>
      </c>
      <c r="J403" s="6"/>
      <c r="K403" s="6">
        <f t="shared" si="27"/>
        <v>0</v>
      </c>
      <c r="L403" s="8">
        <f t="shared" si="28"/>
        <v>0</v>
      </c>
      <c r="M403" s="63" t="s">
        <v>860</v>
      </c>
      <c r="N403" s="102"/>
      <c r="O403" s="102"/>
      <c r="P403" s="223"/>
      <c r="Q403" s="227"/>
      <c r="R403" s="124"/>
      <c r="S403" s="146"/>
    </row>
    <row r="404" spans="1:19" s="108" customFormat="1" ht="123" customHeight="1" x14ac:dyDescent="0.25">
      <c r="A404" s="2">
        <f>IF(I404="","",COUNTA($I$17:I404))</f>
        <v>340</v>
      </c>
      <c r="B404" s="2" t="str">
        <f t="shared" si="30"/>
        <v>340.BV17</v>
      </c>
      <c r="C404" s="2" t="str">
        <f t="shared" si="29"/>
        <v>340.BV17</v>
      </c>
      <c r="D404" s="11"/>
      <c r="E404" s="9" t="s">
        <v>861</v>
      </c>
      <c r="F404" s="9"/>
      <c r="G404" s="5" t="s">
        <v>31</v>
      </c>
      <c r="H404" s="5" t="s">
        <v>285</v>
      </c>
      <c r="I404" s="6">
        <v>5</v>
      </c>
      <c r="J404" s="6"/>
      <c r="K404" s="6">
        <f t="shared" si="27"/>
        <v>0</v>
      </c>
      <c r="L404" s="8">
        <f t="shared" si="28"/>
        <v>0</v>
      </c>
      <c r="M404" s="63" t="s">
        <v>862</v>
      </c>
      <c r="N404" s="135"/>
      <c r="O404" s="135"/>
      <c r="P404" s="135"/>
      <c r="Q404" s="135"/>
      <c r="R404" s="136"/>
      <c r="S404" s="135"/>
    </row>
    <row r="405" spans="1:19" s="108" customFormat="1" ht="123" customHeight="1" x14ac:dyDescent="0.25">
      <c r="A405" s="2">
        <f>IF(I405="","",COUNTA($I$17:I405))</f>
        <v>341</v>
      </c>
      <c r="B405" s="2" t="str">
        <f t="shared" si="30"/>
        <v>341.BV17</v>
      </c>
      <c r="C405" s="2" t="str">
        <f t="shared" si="29"/>
        <v>341.BV17</v>
      </c>
      <c r="D405" s="11"/>
      <c r="E405" s="9" t="s">
        <v>863</v>
      </c>
      <c r="F405" s="9"/>
      <c r="G405" s="5" t="s">
        <v>31</v>
      </c>
      <c r="H405" s="5" t="s">
        <v>285</v>
      </c>
      <c r="I405" s="6">
        <v>60</v>
      </c>
      <c r="J405" s="6"/>
      <c r="K405" s="6">
        <f t="shared" si="27"/>
        <v>0</v>
      </c>
      <c r="L405" s="8">
        <f t="shared" si="28"/>
        <v>0</v>
      </c>
      <c r="M405" s="63" t="s">
        <v>864</v>
      </c>
      <c r="N405" s="136"/>
      <c r="O405" s="136"/>
      <c r="P405" s="228"/>
      <c r="Q405" s="125"/>
      <c r="R405" s="124"/>
      <c r="S405" s="146"/>
    </row>
    <row r="406" spans="1:19" s="108" customFormat="1" ht="123" customHeight="1" x14ac:dyDescent="0.25">
      <c r="A406" s="2">
        <f>IF(I406="","",COUNTA($I$17:I406))</f>
        <v>342</v>
      </c>
      <c r="B406" s="2" t="str">
        <f t="shared" si="30"/>
        <v>342.BV17</v>
      </c>
      <c r="C406" s="2" t="str">
        <f t="shared" si="29"/>
        <v>342.BV17</v>
      </c>
      <c r="D406" s="11"/>
      <c r="E406" s="9" t="s">
        <v>865</v>
      </c>
      <c r="F406" s="4"/>
      <c r="G406" s="5" t="s">
        <v>31</v>
      </c>
      <c r="H406" s="5" t="s">
        <v>285</v>
      </c>
      <c r="I406" s="6">
        <v>10</v>
      </c>
      <c r="J406" s="6"/>
      <c r="K406" s="6">
        <f t="shared" si="27"/>
        <v>0</v>
      </c>
      <c r="L406" s="8"/>
      <c r="M406" s="63" t="s">
        <v>866</v>
      </c>
      <c r="N406" s="102"/>
      <c r="O406" s="102"/>
      <c r="P406" s="107"/>
      <c r="Q406" s="107"/>
      <c r="R406" s="102"/>
      <c r="S406" s="102"/>
    </row>
    <row r="407" spans="1:19" s="109" customFormat="1" ht="123" customHeight="1" x14ac:dyDescent="0.25">
      <c r="A407" s="2">
        <f>IF(I407="","",COUNTA($I$17:I407))</f>
        <v>343</v>
      </c>
      <c r="B407" s="2" t="str">
        <f t="shared" si="30"/>
        <v>343.BV17</v>
      </c>
      <c r="C407" s="2" t="str">
        <f t="shared" si="29"/>
        <v>343.BV17</v>
      </c>
      <c r="D407" s="11"/>
      <c r="E407" s="9" t="s">
        <v>867</v>
      </c>
      <c r="F407" s="9"/>
      <c r="G407" s="5" t="s">
        <v>31</v>
      </c>
      <c r="H407" s="5" t="s">
        <v>285</v>
      </c>
      <c r="I407" s="6">
        <v>10</v>
      </c>
      <c r="J407" s="6"/>
      <c r="K407" s="6">
        <f t="shared" si="27"/>
        <v>0</v>
      </c>
      <c r="L407" s="8">
        <f t="shared" si="28"/>
        <v>0</v>
      </c>
      <c r="M407" s="63" t="s">
        <v>868</v>
      </c>
      <c r="N407" s="102"/>
      <c r="O407" s="102"/>
      <c r="P407" s="107"/>
      <c r="Q407" s="107"/>
      <c r="R407" s="102"/>
      <c r="S407" s="102"/>
    </row>
    <row r="408" spans="1:19" s="108" customFormat="1" ht="123" customHeight="1" x14ac:dyDescent="0.25">
      <c r="A408" s="2">
        <f>IF(I408="","",COUNTA($I$17:I408))</f>
        <v>344</v>
      </c>
      <c r="B408" s="2" t="str">
        <f t="shared" si="30"/>
        <v>344.BV17</v>
      </c>
      <c r="C408" s="2" t="str">
        <f t="shared" si="29"/>
        <v>344.BV17</v>
      </c>
      <c r="D408" s="11"/>
      <c r="E408" s="9" t="s">
        <v>869</v>
      </c>
      <c r="F408" s="9"/>
      <c r="G408" s="5" t="s">
        <v>31</v>
      </c>
      <c r="H408" s="5" t="s">
        <v>285</v>
      </c>
      <c r="I408" s="6">
        <v>60</v>
      </c>
      <c r="J408" s="6"/>
      <c r="K408" s="6">
        <f t="shared" si="27"/>
        <v>0</v>
      </c>
      <c r="L408" s="8">
        <f t="shared" si="28"/>
        <v>0</v>
      </c>
      <c r="M408" s="63" t="s">
        <v>870</v>
      </c>
      <c r="N408" s="135"/>
      <c r="O408" s="135"/>
      <c r="P408" s="135"/>
      <c r="Q408" s="135"/>
      <c r="R408" s="136"/>
      <c r="S408" s="135"/>
    </row>
    <row r="409" spans="1:19" s="108" customFormat="1" ht="123" customHeight="1" x14ac:dyDescent="0.25">
      <c r="A409" s="2">
        <f>IF(I409="","",COUNTA($I$17:I409))</f>
        <v>345</v>
      </c>
      <c r="B409" s="2" t="str">
        <f t="shared" si="30"/>
        <v>345.BV17</v>
      </c>
      <c r="C409" s="2" t="str">
        <f t="shared" si="29"/>
        <v>345.BV17</v>
      </c>
      <c r="D409" s="11"/>
      <c r="E409" s="9" t="s">
        <v>871</v>
      </c>
      <c r="F409" s="9"/>
      <c r="G409" s="5" t="s">
        <v>31</v>
      </c>
      <c r="H409" s="5" t="s">
        <v>285</v>
      </c>
      <c r="I409" s="6">
        <v>10</v>
      </c>
      <c r="J409" s="6"/>
      <c r="K409" s="6">
        <f t="shared" si="27"/>
        <v>0</v>
      </c>
      <c r="L409" s="8">
        <f t="shared" si="28"/>
        <v>0</v>
      </c>
      <c r="M409" s="21" t="s">
        <v>872</v>
      </c>
      <c r="N409" s="136"/>
      <c r="O409" s="136"/>
      <c r="P409" s="228"/>
      <c r="Q409" s="125"/>
      <c r="R409" s="124"/>
      <c r="S409" s="146"/>
    </row>
    <row r="410" spans="1:19" s="109" customFormat="1" ht="26.25" customHeight="1" x14ac:dyDescent="0.25">
      <c r="A410" s="2" t="str">
        <f>IF(I410="","",COUNTA($I$17:I410))</f>
        <v/>
      </c>
      <c r="B410" s="2" t="str">
        <f t="shared" si="30"/>
        <v/>
      </c>
      <c r="C410" s="2" t="str">
        <f t="shared" si="29"/>
        <v/>
      </c>
      <c r="D410" s="11"/>
      <c r="E410" s="4" t="s">
        <v>873</v>
      </c>
      <c r="F410" s="9"/>
      <c r="G410" s="5"/>
      <c r="H410" s="5"/>
      <c r="I410" s="6"/>
      <c r="J410" s="6"/>
      <c r="K410" s="6" t="str">
        <f t="shared" si="27"/>
        <v/>
      </c>
      <c r="L410" s="8" t="str">
        <f t="shared" si="28"/>
        <v/>
      </c>
      <c r="M410" s="76"/>
      <c r="N410" s="102"/>
      <c r="O410" s="102"/>
      <c r="P410" s="107"/>
      <c r="Q410" s="107"/>
      <c r="R410" s="102"/>
      <c r="S410" s="102"/>
    </row>
    <row r="411" spans="1:19" s="109" customFormat="1" ht="123" customHeight="1" x14ac:dyDescent="0.25">
      <c r="A411" s="2">
        <f>IF(I411="","",COUNTA($I$17:I411))</f>
        <v>346</v>
      </c>
      <c r="B411" s="2" t="str">
        <f t="shared" si="30"/>
        <v>346.BV17</v>
      </c>
      <c r="C411" s="2" t="str">
        <f t="shared" si="29"/>
        <v>346.BV17</v>
      </c>
      <c r="D411" s="11"/>
      <c r="E411" s="9" t="s">
        <v>874</v>
      </c>
      <c r="F411" s="9"/>
      <c r="G411" s="5" t="s">
        <v>31</v>
      </c>
      <c r="H411" s="5" t="s">
        <v>414</v>
      </c>
      <c r="I411" s="6">
        <v>6</v>
      </c>
      <c r="J411" s="6"/>
      <c r="K411" s="6">
        <f t="shared" si="27"/>
        <v>0</v>
      </c>
      <c r="L411" s="8">
        <f t="shared" si="28"/>
        <v>0</v>
      </c>
      <c r="M411" s="21" t="s">
        <v>875</v>
      </c>
      <c r="N411" s="102"/>
      <c r="O411" s="102"/>
      <c r="P411" s="107"/>
      <c r="Q411" s="107"/>
      <c r="R411" s="102"/>
      <c r="S411" s="102"/>
    </row>
    <row r="412" spans="1:19" s="108" customFormat="1" ht="123" customHeight="1" x14ac:dyDescent="0.25">
      <c r="A412" s="2">
        <f>IF(I412="","",COUNTA($I$17:I412))</f>
        <v>347</v>
      </c>
      <c r="B412" s="2" t="str">
        <f t="shared" si="30"/>
        <v>347.BV17</v>
      </c>
      <c r="C412" s="2" t="str">
        <f t="shared" si="29"/>
        <v>347.BV17</v>
      </c>
      <c r="D412" s="11"/>
      <c r="E412" s="9" t="s">
        <v>876</v>
      </c>
      <c r="F412" s="9"/>
      <c r="G412" s="5" t="s">
        <v>31</v>
      </c>
      <c r="H412" s="5" t="s">
        <v>414</v>
      </c>
      <c r="I412" s="6">
        <v>40</v>
      </c>
      <c r="J412" s="6"/>
      <c r="K412" s="6">
        <f t="shared" si="27"/>
        <v>0</v>
      </c>
      <c r="L412" s="8">
        <f t="shared" si="28"/>
        <v>0</v>
      </c>
      <c r="M412" s="21" t="s">
        <v>877</v>
      </c>
      <c r="N412" s="135"/>
      <c r="O412" s="135"/>
      <c r="P412" s="135"/>
      <c r="Q412" s="135"/>
      <c r="R412" s="136"/>
      <c r="S412" s="135"/>
    </row>
    <row r="413" spans="1:19" s="108" customFormat="1" ht="123" customHeight="1" x14ac:dyDescent="0.25">
      <c r="A413" s="2">
        <f>IF(I413="","",COUNTA($I$17:I413))</f>
        <v>348</v>
      </c>
      <c r="B413" s="2" t="str">
        <f t="shared" si="30"/>
        <v>348.BV17</v>
      </c>
      <c r="C413" s="2" t="str">
        <f t="shared" si="29"/>
        <v>348.BV17</v>
      </c>
      <c r="D413" s="11"/>
      <c r="E413" s="9" t="s">
        <v>878</v>
      </c>
      <c r="F413" s="9"/>
      <c r="G413" s="5" t="s">
        <v>31</v>
      </c>
      <c r="H413" s="5" t="s">
        <v>414</v>
      </c>
      <c r="I413" s="6">
        <v>10</v>
      </c>
      <c r="J413" s="6"/>
      <c r="K413" s="6">
        <f t="shared" si="27"/>
        <v>0</v>
      </c>
      <c r="L413" s="8">
        <f t="shared" si="28"/>
        <v>0</v>
      </c>
      <c r="M413" s="76" t="s">
        <v>879</v>
      </c>
      <c r="N413" s="107"/>
      <c r="O413" s="107"/>
      <c r="P413" s="107"/>
      <c r="Q413" s="107"/>
      <c r="R413" s="102"/>
      <c r="S413" s="107"/>
    </row>
    <row r="414" spans="1:19" s="108" customFormat="1" ht="123" customHeight="1" x14ac:dyDescent="0.25">
      <c r="A414" s="2">
        <f>IF(I414="","",COUNTA($I$17:I414))</f>
        <v>349</v>
      </c>
      <c r="B414" s="2" t="str">
        <f t="shared" si="30"/>
        <v>349.BV17</v>
      </c>
      <c r="C414" s="2" t="str">
        <f t="shared" si="29"/>
        <v>349.BV17</v>
      </c>
      <c r="D414" s="11"/>
      <c r="E414" s="9" t="s">
        <v>880</v>
      </c>
      <c r="F414" s="9"/>
      <c r="G414" s="5" t="s">
        <v>31</v>
      </c>
      <c r="H414" s="5" t="s">
        <v>414</v>
      </c>
      <c r="I414" s="6">
        <v>40</v>
      </c>
      <c r="J414" s="6"/>
      <c r="K414" s="6">
        <f t="shared" si="27"/>
        <v>0</v>
      </c>
      <c r="L414" s="8">
        <f t="shared" si="28"/>
        <v>0</v>
      </c>
      <c r="M414" s="21" t="s">
        <v>881</v>
      </c>
      <c r="N414" s="102"/>
      <c r="O414" s="102"/>
      <c r="P414" s="223"/>
      <c r="Q414" s="227"/>
      <c r="R414" s="124"/>
      <c r="S414" s="146"/>
    </row>
    <row r="415" spans="1:19" s="109" customFormat="1" ht="123" customHeight="1" x14ac:dyDescent="0.25">
      <c r="A415" s="2">
        <f>IF(I415="","",COUNTA($I$17:I415))</f>
        <v>350</v>
      </c>
      <c r="B415" s="2" t="str">
        <f t="shared" si="30"/>
        <v>350.BV17</v>
      </c>
      <c r="C415" s="2" t="str">
        <f t="shared" si="29"/>
        <v>350.BV17</v>
      </c>
      <c r="D415" s="11"/>
      <c r="E415" s="9" t="s">
        <v>882</v>
      </c>
      <c r="F415" s="9"/>
      <c r="G415" s="5" t="s">
        <v>31</v>
      </c>
      <c r="H415" s="5" t="s">
        <v>285</v>
      </c>
      <c r="I415" s="6">
        <v>40</v>
      </c>
      <c r="J415" s="6"/>
      <c r="K415" s="6">
        <f t="shared" ref="K415:K478" si="31">IF(I415="","",J415*I415)</f>
        <v>0</v>
      </c>
      <c r="L415" s="8">
        <f t="shared" si="28"/>
        <v>0</v>
      </c>
      <c r="M415" s="21" t="s">
        <v>883</v>
      </c>
      <c r="N415" s="102"/>
      <c r="O415" s="102"/>
      <c r="P415" s="107"/>
      <c r="Q415" s="107"/>
      <c r="R415" s="102"/>
      <c r="S415" s="102"/>
    </row>
    <row r="416" spans="1:19" s="108" customFormat="1" ht="123" customHeight="1" x14ac:dyDescent="0.25">
      <c r="A416" s="2">
        <f>IF(I416="","",COUNTA($I$17:I416))</f>
        <v>351</v>
      </c>
      <c r="B416" s="2" t="str">
        <f t="shared" si="30"/>
        <v>351.BV17</v>
      </c>
      <c r="C416" s="2" t="str">
        <f t="shared" si="29"/>
        <v>351.BV17</v>
      </c>
      <c r="D416" s="11"/>
      <c r="E416" s="9" t="s">
        <v>884</v>
      </c>
      <c r="F416" s="9"/>
      <c r="G416" s="5" t="s">
        <v>31</v>
      </c>
      <c r="H416" s="5" t="s">
        <v>285</v>
      </c>
      <c r="I416" s="6">
        <v>30</v>
      </c>
      <c r="J416" s="6"/>
      <c r="K416" s="6">
        <f t="shared" si="31"/>
        <v>0</v>
      </c>
      <c r="L416" s="8">
        <f t="shared" si="28"/>
        <v>0</v>
      </c>
      <c r="M416" s="21" t="s">
        <v>885</v>
      </c>
      <c r="N416" s="102"/>
      <c r="O416" s="102"/>
      <c r="P416" s="223"/>
      <c r="Q416" s="125"/>
      <c r="R416" s="124"/>
      <c r="S416" s="146"/>
    </row>
    <row r="417" spans="1:19" s="109" customFormat="1" ht="123" customHeight="1" x14ac:dyDescent="0.25">
      <c r="A417" s="2">
        <f>IF(I417="","",COUNTA($I$17:I417))</f>
        <v>352</v>
      </c>
      <c r="B417" s="2" t="str">
        <f t="shared" si="30"/>
        <v>352.BV17</v>
      </c>
      <c r="C417" s="2" t="str">
        <f t="shared" si="29"/>
        <v>352.BV17</v>
      </c>
      <c r="D417" s="11"/>
      <c r="E417" s="9" t="s">
        <v>886</v>
      </c>
      <c r="F417" s="9"/>
      <c r="G417" s="5" t="s">
        <v>31</v>
      </c>
      <c r="H417" s="5" t="s">
        <v>414</v>
      </c>
      <c r="I417" s="6">
        <v>50</v>
      </c>
      <c r="J417" s="6"/>
      <c r="K417" s="6">
        <f t="shared" si="31"/>
        <v>0</v>
      </c>
      <c r="L417" s="8">
        <f t="shared" si="28"/>
        <v>0</v>
      </c>
      <c r="M417" s="76" t="s">
        <v>887</v>
      </c>
      <c r="N417" s="102"/>
      <c r="O417" s="102"/>
      <c r="P417" s="107"/>
      <c r="Q417" s="107"/>
      <c r="R417" s="102"/>
      <c r="S417" s="102"/>
    </row>
    <row r="418" spans="1:19" s="108" customFormat="1" ht="123" customHeight="1" x14ac:dyDescent="0.25">
      <c r="A418" s="2">
        <f>IF(I418="","",COUNTA($I$17:I418))</f>
        <v>353</v>
      </c>
      <c r="B418" s="2" t="str">
        <f t="shared" si="30"/>
        <v>353.BV17</v>
      </c>
      <c r="C418" s="2" t="str">
        <f t="shared" si="29"/>
        <v>353.BV17</v>
      </c>
      <c r="D418" s="11"/>
      <c r="E418" s="9" t="s">
        <v>888</v>
      </c>
      <c r="F418" s="4"/>
      <c r="G418" s="5" t="s">
        <v>31</v>
      </c>
      <c r="H418" s="5" t="s">
        <v>414</v>
      </c>
      <c r="I418" s="6">
        <v>10</v>
      </c>
      <c r="J418" s="6"/>
      <c r="K418" s="6">
        <f t="shared" si="31"/>
        <v>0</v>
      </c>
      <c r="L418" s="8">
        <f t="shared" si="28"/>
        <v>0</v>
      </c>
      <c r="M418" s="76" t="s">
        <v>889</v>
      </c>
      <c r="N418" s="102"/>
      <c r="O418" s="102"/>
      <c r="P418" s="223"/>
      <c r="Q418" s="125"/>
      <c r="R418" s="124"/>
      <c r="S418" s="146"/>
    </row>
    <row r="419" spans="1:19" s="108" customFormat="1" ht="123" customHeight="1" x14ac:dyDescent="0.25">
      <c r="A419" s="2">
        <f>IF(I419="","",COUNTA($I$17:I419))</f>
        <v>354</v>
      </c>
      <c r="B419" s="2" t="str">
        <f t="shared" si="30"/>
        <v>354.BV17</v>
      </c>
      <c r="C419" s="2" t="str">
        <f t="shared" si="29"/>
        <v>354.BV17</v>
      </c>
      <c r="D419" s="11"/>
      <c r="E419" s="9" t="s">
        <v>890</v>
      </c>
      <c r="F419" s="9"/>
      <c r="G419" s="5" t="s">
        <v>31</v>
      </c>
      <c r="H419" s="5" t="s">
        <v>414</v>
      </c>
      <c r="I419" s="6">
        <v>10</v>
      </c>
      <c r="J419" s="6"/>
      <c r="K419" s="6">
        <f t="shared" si="31"/>
        <v>0</v>
      </c>
      <c r="L419" s="8">
        <f t="shared" si="28"/>
        <v>0</v>
      </c>
      <c r="M419" s="76" t="s">
        <v>891</v>
      </c>
      <c r="N419" s="135"/>
      <c r="O419" s="135"/>
      <c r="P419" s="135"/>
      <c r="Q419" s="135"/>
      <c r="R419" s="136"/>
      <c r="S419" s="135"/>
    </row>
    <row r="420" spans="1:19" s="108" customFormat="1" ht="123" customHeight="1" x14ac:dyDescent="0.25">
      <c r="A420" s="2">
        <f>IF(I420="","",COUNTA($I$17:I420))</f>
        <v>355</v>
      </c>
      <c r="B420" s="2" t="str">
        <f t="shared" si="30"/>
        <v>355.BV17</v>
      </c>
      <c r="C420" s="2" t="str">
        <f t="shared" si="29"/>
        <v>355.BV17</v>
      </c>
      <c r="D420" s="11"/>
      <c r="E420" s="9" t="s">
        <v>892</v>
      </c>
      <c r="F420" s="9"/>
      <c r="G420" s="5" t="s">
        <v>31</v>
      </c>
      <c r="H420" s="5" t="s">
        <v>414</v>
      </c>
      <c r="I420" s="6">
        <v>2</v>
      </c>
      <c r="J420" s="6"/>
      <c r="K420" s="6">
        <f t="shared" si="31"/>
        <v>0</v>
      </c>
      <c r="L420" s="8">
        <f t="shared" si="28"/>
        <v>0</v>
      </c>
      <c r="M420" s="76" t="s">
        <v>893</v>
      </c>
      <c r="N420" s="113"/>
      <c r="O420" s="113"/>
      <c r="P420" s="113"/>
      <c r="Q420" s="113"/>
      <c r="R420" s="144"/>
      <c r="S420" s="113"/>
    </row>
    <row r="421" spans="1:19" s="108" customFormat="1" ht="123" customHeight="1" x14ac:dyDescent="0.25">
      <c r="A421" s="2">
        <f>IF(I421="","",COUNTA($I$17:I421))</f>
        <v>356</v>
      </c>
      <c r="B421" s="2" t="str">
        <f t="shared" si="30"/>
        <v>356.BV17</v>
      </c>
      <c r="C421" s="2" t="str">
        <f t="shared" si="29"/>
        <v>356.BV17</v>
      </c>
      <c r="D421" s="11"/>
      <c r="E421" s="9" t="s">
        <v>894</v>
      </c>
      <c r="F421" s="9"/>
      <c r="G421" s="5" t="s">
        <v>31</v>
      </c>
      <c r="H421" s="5" t="s">
        <v>414</v>
      </c>
      <c r="I421" s="6">
        <v>3</v>
      </c>
      <c r="J421" s="6"/>
      <c r="K421" s="6">
        <f t="shared" si="31"/>
        <v>0</v>
      </c>
      <c r="L421" s="8">
        <f t="shared" si="28"/>
        <v>0</v>
      </c>
      <c r="M421" s="21" t="s">
        <v>895</v>
      </c>
      <c r="N421" s="113"/>
      <c r="O421" s="113"/>
      <c r="P421" s="113"/>
      <c r="Q421" s="113"/>
      <c r="R421" s="144"/>
      <c r="S421" s="168"/>
    </row>
    <row r="422" spans="1:19" s="108" customFormat="1" ht="19.5" customHeight="1" x14ac:dyDescent="0.25">
      <c r="A422" s="2" t="str">
        <f>IF(I422="","",COUNTA($I$17:I422))</f>
        <v/>
      </c>
      <c r="B422" s="2" t="str">
        <f t="shared" si="30"/>
        <v/>
      </c>
      <c r="C422" s="2" t="str">
        <f t="shared" si="29"/>
        <v/>
      </c>
      <c r="D422" s="11"/>
      <c r="E422" s="4" t="s">
        <v>896</v>
      </c>
      <c r="F422" s="9"/>
      <c r="G422" s="3"/>
      <c r="H422" s="3"/>
      <c r="I422" s="6"/>
      <c r="J422" s="6"/>
      <c r="K422" s="6"/>
      <c r="L422" s="8"/>
      <c r="M422" s="29"/>
      <c r="N422" s="135"/>
      <c r="O422" s="135"/>
      <c r="P422" s="135"/>
      <c r="Q422" s="135"/>
      <c r="R422" s="136"/>
      <c r="S422" s="135"/>
    </row>
    <row r="423" spans="1:19" s="108" customFormat="1" ht="123" customHeight="1" x14ac:dyDescent="0.25">
      <c r="A423" s="2">
        <f>IF(I423="","",COUNTA($I$17:I423))</f>
        <v>357</v>
      </c>
      <c r="B423" s="2" t="str">
        <f t="shared" si="30"/>
        <v>357.BV17</v>
      </c>
      <c r="C423" s="2" t="str">
        <f t="shared" si="29"/>
        <v>357.BV17</v>
      </c>
      <c r="D423" s="11"/>
      <c r="E423" s="9" t="s">
        <v>897</v>
      </c>
      <c r="F423" s="9"/>
      <c r="G423" s="5" t="s">
        <v>31</v>
      </c>
      <c r="H423" s="5" t="s">
        <v>285</v>
      </c>
      <c r="I423" s="6">
        <v>20</v>
      </c>
      <c r="J423" s="6"/>
      <c r="K423" s="6">
        <f t="shared" si="31"/>
        <v>0</v>
      </c>
      <c r="L423" s="8">
        <f t="shared" ref="L423:L485" si="32">K423</f>
        <v>0</v>
      </c>
      <c r="M423" s="62" t="s">
        <v>898</v>
      </c>
      <c r="N423" s="136"/>
      <c r="O423" s="136"/>
      <c r="P423" s="223"/>
      <c r="Q423" s="125"/>
      <c r="R423" s="124"/>
      <c r="S423" s="146"/>
    </row>
    <row r="424" spans="1:19" s="109" customFormat="1" ht="123" customHeight="1" x14ac:dyDescent="0.25">
      <c r="A424" s="2">
        <f>IF(I424="","",COUNTA($I$17:I424))</f>
        <v>358</v>
      </c>
      <c r="B424" s="2" t="str">
        <f t="shared" si="30"/>
        <v>358.BV17</v>
      </c>
      <c r="C424" s="2" t="str">
        <f t="shared" si="29"/>
        <v>358.BV17</v>
      </c>
      <c r="D424" s="11"/>
      <c r="E424" s="9" t="s">
        <v>899</v>
      </c>
      <c r="F424" s="4"/>
      <c r="G424" s="5" t="s">
        <v>31</v>
      </c>
      <c r="H424" s="5" t="s">
        <v>205</v>
      </c>
      <c r="I424" s="6">
        <v>6</v>
      </c>
      <c r="J424" s="6"/>
      <c r="K424" s="6">
        <f t="shared" si="31"/>
        <v>0</v>
      </c>
      <c r="L424" s="8">
        <f t="shared" si="32"/>
        <v>0</v>
      </c>
      <c r="M424" s="62" t="s">
        <v>900</v>
      </c>
      <c r="N424" s="102"/>
      <c r="O424" s="102"/>
      <c r="P424" s="107"/>
      <c r="Q424" s="107"/>
      <c r="R424" s="102"/>
      <c r="S424" s="102"/>
    </row>
    <row r="425" spans="1:19" s="108" customFormat="1" ht="123" customHeight="1" x14ac:dyDescent="0.25">
      <c r="A425" s="2">
        <f>IF(I425="","",COUNTA($I$17:I425))</f>
        <v>359</v>
      </c>
      <c r="B425" s="2" t="str">
        <f t="shared" si="30"/>
        <v>359.BV17</v>
      </c>
      <c r="C425" s="2" t="str">
        <f t="shared" si="29"/>
        <v>359.BV17</v>
      </c>
      <c r="D425" s="11"/>
      <c r="E425" s="9" t="s">
        <v>901</v>
      </c>
      <c r="F425" s="229"/>
      <c r="G425" s="5" t="s">
        <v>31</v>
      </c>
      <c r="H425" s="5" t="s">
        <v>205</v>
      </c>
      <c r="I425" s="6">
        <v>20</v>
      </c>
      <c r="J425" s="6"/>
      <c r="K425" s="6">
        <f t="shared" si="31"/>
        <v>0</v>
      </c>
      <c r="L425" s="8">
        <f t="shared" si="32"/>
        <v>0</v>
      </c>
      <c r="M425" s="62" t="s">
        <v>902</v>
      </c>
      <c r="N425" s="102"/>
      <c r="O425" s="102"/>
      <c r="P425" s="223"/>
      <c r="Q425" s="125"/>
      <c r="R425" s="124"/>
      <c r="S425" s="146"/>
    </row>
    <row r="426" spans="1:19" s="109" customFormat="1" ht="123" customHeight="1" x14ac:dyDescent="0.25">
      <c r="A426" s="2">
        <f>IF(I426="","",COUNTA($I$17:I426))</f>
        <v>360</v>
      </c>
      <c r="B426" s="2" t="str">
        <f t="shared" si="30"/>
        <v>360.BV17</v>
      </c>
      <c r="C426" s="2" t="str">
        <f t="shared" si="29"/>
        <v>360.BV17</v>
      </c>
      <c r="D426" s="11"/>
      <c r="E426" s="9" t="s">
        <v>903</v>
      </c>
      <c r="F426" s="229"/>
      <c r="G426" s="5" t="s">
        <v>31</v>
      </c>
      <c r="H426" s="5" t="s">
        <v>205</v>
      </c>
      <c r="I426" s="6">
        <v>10</v>
      </c>
      <c r="J426" s="6"/>
      <c r="K426" s="6">
        <f t="shared" si="31"/>
        <v>0</v>
      </c>
      <c r="L426" s="8">
        <f t="shared" si="32"/>
        <v>0</v>
      </c>
      <c r="M426" s="62" t="s">
        <v>904</v>
      </c>
      <c r="N426" s="102"/>
      <c r="O426" s="102"/>
      <c r="P426" s="107"/>
      <c r="Q426" s="107"/>
      <c r="R426" s="102"/>
      <c r="S426" s="102"/>
    </row>
    <row r="427" spans="1:19" s="109" customFormat="1" ht="91.5" customHeight="1" x14ac:dyDescent="0.25">
      <c r="A427" s="2">
        <f>IF(I427="","",COUNTA($I$17:I427))</f>
        <v>361</v>
      </c>
      <c r="B427" s="2" t="str">
        <f t="shared" si="30"/>
        <v>361.BV17</v>
      </c>
      <c r="C427" s="2" t="str">
        <f t="shared" si="29"/>
        <v>361.BV17</v>
      </c>
      <c r="D427" s="11"/>
      <c r="E427" s="9" t="s">
        <v>905</v>
      </c>
      <c r="F427" s="4"/>
      <c r="G427" s="5" t="s">
        <v>31</v>
      </c>
      <c r="H427" s="5" t="s">
        <v>205</v>
      </c>
      <c r="I427" s="6">
        <v>20</v>
      </c>
      <c r="J427" s="6"/>
      <c r="K427" s="6">
        <f t="shared" si="31"/>
        <v>0</v>
      </c>
      <c r="L427" s="8">
        <f t="shared" si="32"/>
        <v>0</v>
      </c>
      <c r="M427" s="13" t="s">
        <v>906</v>
      </c>
      <c r="N427" s="102"/>
      <c r="O427" s="102"/>
      <c r="P427" s="107"/>
      <c r="Q427" s="107"/>
      <c r="R427" s="102"/>
      <c r="S427" s="102"/>
    </row>
    <row r="428" spans="1:19" s="108" customFormat="1" ht="29.25" customHeight="1" x14ac:dyDescent="0.25">
      <c r="A428" s="2" t="str">
        <f>IF(I428="","",COUNTA($I$17:I428))</f>
        <v/>
      </c>
      <c r="B428" s="2" t="str">
        <f t="shared" si="30"/>
        <v/>
      </c>
      <c r="C428" s="2" t="str">
        <f t="shared" si="29"/>
        <v/>
      </c>
      <c r="D428" s="11"/>
      <c r="E428" s="4" t="s">
        <v>907</v>
      </c>
      <c r="F428" s="9"/>
      <c r="G428" s="3"/>
      <c r="H428" s="3"/>
      <c r="I428" s="6"/>
      <c r="J428" s="6"/>
      <c r="K428" s="6" t="str">
        <f t="shared" si="31"/>
        <v/>
      </c>
      <c r="L428" s="8" t="str">
        <f t="shared" si="32"/>
        <v/>
      </c>
      <c r="M428" s="29"/>
      <c r="N428" s="102"/>
      <c r="O428" s="102"/>
      <c r="P428" s="223"/>
      <c r="Q428" s="125"/>
      <c r="R428" s="124"/>
      <c r="S428" s="146"/>
    </row>
    <row r="429" spans="1:19" s="108" customFormat="1" ht="123" customHeight="1" x14ac:dyDescent="0.25">
      <c r="A429" s="2">
        <f>IF(I429="","",COUNTA($I$17:I429))</f>
        <v>362</v>
      </c>
      <c r="B429" s="2" t="str">
        <f t="shared" si="30"/>
        <v>362.BV17</v>
      </c>
      <c r="C429" s="2" t="str">
        <f t="shared" si="29"/>
        <v>362.BV17</v>
      </c>
      <c r="D429" s="11"/>
      <c r="E429" s="229" t="s">
        <v>908</v>
      </c>
      <c r="F429" s="9"/>
      <c r="G429" s="30" t="s">
        <v>31</v>
      </c>
      <c r="H429" s="30" t="s">
        <v>414</v>
      </c>
      <c r="I429" s="6">
        <v>5</v>
      </c>
      <c r="J429" s="6"/>
      <c r="K429" s="6">
        <f t="shared" si="31"/>
        <v>0</v>
      </c>
      <c r="L429" s="8">
        <f t="shared" si="32"/>
        <v>0</v>
      </c>
      <c r="M429" s="62" t="s">
        <v>909</v>
      </c>
      <c r="N429" s="135"/>
      <c r="O429" s="135"/>
      <c r="P429" s="135"/>
      <c r="Q429" s="135"/>
      <c r="R429" s="136"/>
      <c r="S429" s="135"/>
    </row>
    <row r="430" spans="1:19" s="108" customFormat="1" ht="123" customHeight="1" x14ac:dyDescent="0.25">
      <c r="A430" s="2">
        <f>IF(I430="","",COUNTA($I$17:I430))</f>
        <v>363</v>
      </c>
      <c r="B430" s="2" t="str">
        <f t="shared" si="30"/>
        <v>363.BV17</v>
      </c>
      <c r="C430" s="2" t="str">
        <f t="shared" si="29"/>
        <v>363.BV17</v>
      </c>
      <c r="D430" s="11"/>
      <c r="E430" s="229" t="s">
        <v>910</v>
      </c>
      <c r="F430" s="9"/>
      <c r="G430" s="30" t="s">
        <v>31</v>
      </c>
      <c r="H430" s="30" t="s">
        <v>414</v>
      </c>
      <c r="I430" s="6">
        <v>5</v>
      </c>
      <c r="J430" s="6"/>
      <c r="K430" s="6">
        <f t="shared" si="31"/>
        <v>0</v>
      </c>
      <c r="L430" s="8">
        <f t="shared" si="32"/>
        <v>0</v>
      </c>
      <c r="M430" s="62" t="s">
        <v>911</v>
      </c>
      <c r="N430" s="102"/>
      <c r="O430" s="102"/>
      <c r="P430" s="107"/>
      <c r="Q430" s="107"/>
      <c r="R430" s="102"/>
      <c r="S430" s="102"/>
    </row>
    <row r="431" spans="1:19" s="119" customFormat="1" ht="123" customHeight="1" x14ac:dyDescent="0.25">
      <c r="A431" s="2" t="str">
        <f>IF(I431="","",COUNTA($I$17:I431))</f>
        <v/>
      </c>
      <c r="B431" s="2" t="str">
        <f t="shared" si="30"/>
        <v/>
      </c>
      <c r="C431" s="2" t="str">
        <f t="shared" si="29"/>
        <v/>
      </c>
      <c r="D431" s="11"/>
      <c r="E431" s="4" t="s">
        <v>912</v>
      </c>
      <c r="F431" s="9"/>
      <c r="G431" s="30"/>
      <c r="H431" s="30"/>
      <c r="I431" s="6"/>
      <c r="J431" s="6"/>
      <c r="K431" s="6" t="str">
        <f t="shared" si="31"/>
        <v/>
      </c>
      <c r="L431" s="8" t="str">
        <f t="shared" si="32"/>
        <v/>
      </c>
      <c r="M431" s="62"/>
      <c r="N431" s="102"/>
      <c r="O431" s="102"/>
      <c r="P431" s="107"/>
      <c r="Q431" s="107"/>
      <c r="R431" s="102"/>
      <c r="S431" s="102"/>
    </row>
    <row r="432" spans="1:19" s="108" customFormat="1" ht="123" customHeight="1" x14ac:dyDescent="0.25">
      <c r="A432" s="2">
        <f>IF(I432="","",COUNTA($I$17:I432))</f>
        <v>364</v>
      </c>
      <c r="B432" s="2" t="str">
        <f t="shared" si="30"/>
        <v>364.BV17</v>
      </c>
      <c r="C432" s="2" t="str">
        <f t="shared" si="29"/>
        <v>364.BV17</v>
      </c>
      <c r="D432" s="11"/>
      <c r="E432" s="9" t="s">
        <v>913</v>
      </c>
      <c r="F432" s="77"/>
      <c r="G432" s="30" t="s">
        <v>31</v>
      </c>
      <c r="H432" s="30" t="s">
        <v>285</v>
      </c>
      <c r="I432" s="6">
        <v>2</v>
      </c>
      <c r="J432" s="6"/>
      <c r="K432" s="6">
        <f t="shared" si="31"/>
        <v>0</v>
      </c>
      <c r="L432" s="8">
        <f t="shared" si="32"/>
        <v>0</v>
      </c>
      <c r="M432" s="62" t="s">
        <v>914</v>
      </c>
      <c r="N432" s="102"/>
      <c r="O432" s="102"/>
      <c r="P432" s="223"/>
      <c r="Q432" s="125"/>
      <c r="R432" s="124"/>
      <c r="S432" s="146"/>
    </row>
    <row r="433" spans="1:19" s="108" customFormat="1" ht="123" customHeight="1" x14ac:dyDescent="0.25">
      <c r="A433" s="2">
        <f>IF(I433="","",COUNTA($I$17:I433))</f>
        <v>365</v>
      </c>
      <c r="B433" s="2" t="str">
        <f t="shared" si="30"/>
        <v>365.BV17</v>
      </c>
      <c r="C433" s="2" t="str">
        <f t="shared" si="29"/>
        <v>365.BV17</v>
      </c>
      <c r="D433" s="11"/>
      <c r="E433" s="9" t="s">
        <v>915</v>
      </c>
      <c r="F433" s="4"/>
      <c r="G433" s="30" t="s">
        <v>31</v>
      </c>
      <c r="H433" s="30" t="s">
        <v>285</v>
      </c>
      <c r="I433" s="6">
        <v>2</v>
      </c>
      <c r="J433" s="6"/>
      <c r="K433" s="6">
        <f t="shared" si="31"/>
        <v>0</v>
      </c>
      <c r="L433" s="8">
        <f t="shared" si="32"/>
        <v>0</v>
      </c>
      <c r="M433" s="62" t="s">
        <v>916</v>
      </c>
      <c r="N433" s="135"/>
      <c r="O433" s="135"/>
      <c r="P433" s="135"/>
      <c r="Q433" s="135"/>
      <c r="R433" s="136"/>
      <c r="S433" s="135"/>
    </row>
    <row r="434" spans="1:19" s="108" customFormat="1" ht="123" customHeight="1" x14ac:dyDescent="0.25">
      <c r="A434" s="2">
        <f>IF(I434="","",COUNTA($I$17:I434))</f>
        <v>366</v>
      </c>
      <c r="B434" s="2" t="str">
        <f t="shared" si="30"/>
        <v>366.BV17</v>
      </c>
      <c r="C434" s="2" t="str">
        <f t="shared" si="29"/>
        <v>366.BV17</v>
      </c>
      <c r="D434" s="11"/>
      <c r="E434" s="9" t="s">
        <v>917</v>
      </c>
      <c r="F434" s="9"/>
      <c r="G434" s="5" t="s">
        <v>31</v>
      </c>
      <c r="H434" s="5" t="s">
        <v>285</v>
      </c>
      <c r="I434" s="6">
        <v>2</v>
      </c>
      <c r="J434" s="6"/>
      <c r="K434" s="6">
        <f t="shared" si="31"/>
        <v>0</v>
      </c>
      <c r="L434" s="8">
        <f t="shared" si="32"/>
        <v>0</v>
      </c>
      <c r="M434" s="62" t="s">
        <v>918</v>
      </c>
      <c r="N434" s="136"/>
      <c r="O434" s="136"/>
      <c r="P434" s="223"/>
      <c r="Q434" s="125"/>
      <c r="R434" s="124"/>
      <c r="S434" s="146"/>
    </row>
    <row r="435" spans="1:19" s="230" customFormat="1" ht="123" customHeight="1" x14ac:dyDescent="0.2">
      <c r="A435" s="2">
        <f>IF(I435="","",COUNTA($I$17:I435))</f>
        <v>367</v>
      </c>
      <c r="B435" s="2" t="str">
        <f t="shared" si="30"/>
        <v>367.BV17</v>
      </c>
      <c r="C435" s="2" t="str">
        <f t="shared" si="29"/>
        <v>367.BV17</v>
      </c>
      <c r="D435" s="11"/>
      <c r="E435" s="9" t="s">
        <v>919</v>
      </c>
      <c r="F435" s="9"/>
      <c r="G435" s="5" t="s">
        <v>31</v>
      </c>
      <c r="H435" s="5" t="s">
        <v>285</v>
      </c>
      <c r="I435" s="6">
        <v>36</v>
      </c>
      <c r="J435" s="6"/>
      <c r="K435" s="6">
        <f t="shared" si="31"/>
        <v>0</v>
      </c>
      <c r="L435" s="8">
        <f t="shared" si="32"/>
        <v>0</v>
      </c>
      <c r="M435" s="34" t="s">
        <v>920</v>
      </c>
      <c r="N435" s="102"/>
      <c r="O435" s="102"/>
      <c r="P435" s="107"/>
      <c r="Q435" s="107"/>
      <c r="R435" s="102"/>
      <c r="S435" s="102"/>
    </row>
    <row r="436" spans="1:19" s="108" customFormat="1" ht="123" customHeight="1" x14ac:dyDescent="0.25">
      <c r="A436" s="2">
        <f>IF(I436="","",COUNTA($I$17:I436))</f>
        <v>368</v>
      </c>
      <c r="B436" s="2" t="str">
        <f t="shared" si="30"/>
        <v>368.BV17</v>
      </c>
      <c r="C436" s="2" t="str">
        <f t="shared" si="29"/>
        <v>368.BV17</v>
      </c>
      <c r="D436" s="11"/>
      <c r="E436" s="77" t="s">
        <v>921</v>
      </c>
      <c r="F436" s="9"/>
      <c r="G436" s="5" t="s">
        <v>31</v>
      </c>
      <c r="H436" s="5" t="s">
        <v>285</v>
      </c>
      <c r="I436" s="6">
        <v>4</v>
      </c>
      <c r="J436" s="6"/>
      <c r="K436" s="6">
        <f t="shared" si="31"/>
        <v>0</v>
      </c>
      <c r="L436" s="8">
        <f t="shared" si="32"/>
        <v>0</v>
      </c>
      <c r="M436" s="78" t="s">
        <v>922</v>
      </c>
      <c r="N436" s="113"/>
      <c r="O436" s="113"/>
      <c r="P436" s="113"/>
      <c r="Q436" s="113"/>
      <c r="R436" s="144"/>
      <c r="S436" s="168"/>
    </row>
    <row r="437" spans="1:19" s="108" customFormat="1" ht="123" customHeight="1" x14ac:dyDescent="0.25">
      <c r="A437" s="2" t="str">
        <f>IF(I437="","",COUNTA($I$17:I437))</f>
        <v/>
      </c>
      <c r="B437" s="2" t="str">
        <f t="shared" si="30"/>
        <v/>
      </c>
      <c r="C437" s="2" t="str">
        <f t="shared" si="29"/>
        <v/>
      </c>
      <c r="D437" s="11"/>
      <c r="E437" s="4" t="s">
        <v>923</v>
      </c>
      <c r="F437" s="231"/>
      <c r="G437" s="3"/>
      <c r="H437" s="3"/>
      <c r="I437" s="6"/>
      <c r="J437" s="6"/>
      <c r="K437" s="6" t="str">
        <f t="shared" si="31"/>
        <v/>
      </c>
      <c r="L437" s="8" t="str">
        <f t="shared" si="32"/>
        <v/>
      </c>
      <c r="M437" s="29"/>
      <c r="N437" s="144"/>
      <c r="O437" s="144"/>
      <c r="P437" s="125"/>
      <c r="Q437" s="125"/>
      <c r="R437" s="124"/>
      <c r="S437" s="146"/>
    </row>
    <row r="438" spans="1:19" s="108" customFormat="1" ht="123" customHeight="1" x14ac:dyDescent="0.25">
      <c r="A438" s="2">
        <f>IF(I438="","",COUNTA($I$17:I438))</f>
        <v>369</v>
      </c>
      <c r="B438" s="2" t="str">
        <f t="shared" si="30"/>
        <v>369.BV17</v>
      </c>
      <c r="C438" s="2" t="str">
        <f t="shared" si="29"/>
        <v>369.BV17</v>
      </c>
      <c r="D438" s="11"/>
      <c r="E438" s="9" t="s">
        <v>924</v>
      </c>
      <c r="F438" s="31"/>
      <c r="G438" s="5" t="s">
        <v>31</v>
      </c>
      <c r="H438" s="5" t="s">
        <v>285</v>
      </c>
      <c r="I438" s="6">
        <v>2</v>
      </c>
      <c r="J438" s="6"/>
      <c r="K438" s="6">
        <f t="shared" si="31"/>
        <v>0</v>
      </c>
      <c r="L438" s="8">
        <f t="shared" si="32"/>
        <v>0</v>
      </c>
      <c r="M438" s="61" t="s">
        <v>925</v>
      </c>
      <c r="N438" s="113"/>
      <c r="O438" s="113"/>
      <c r="P438" s="113"/>
      <c r="Q438" s="113"/>
      <c r="R438" s="144"/>
      <c r="S438" s="113"/>
    </row>
    <row r="439" spans="1:19" s="108" customFormat="1" ht="123" customHeight="1" x14ac:dyDescent="0.25">
      <c r="A439" s="2">
        <f>IF(I439="","",COUNTA($I$17:I439))</f>
        <v>370</v>
      </c>
      <c r="B439" s="2" t="str">
        <f t="shared" si="30"/>
        <v>370.BV17</v>
      </c>
      <c r="C439" s="2" t="str">
        <f t="shared" si="29"/>
        <v>370.BV17</v>
      </c>
      <c r="D439" s="11"/>
      <c r="E439" s="9" t="s">
        <v>926</v>
      </c>
      <c r="F439" s="31"/>
      <c r="G439" s="5" t="s">
        <v>31</v>
      </c>
      <c r="H439" s="5" t="s">
        <v>285</v>
      </c>
      <c r="I439" s="6">
        <v>12</v>
      </c>
      <c r="J439" s="6"/>
      <c r="K439" s="6">
        <f t="shared" si="31"/>
        <v>0</v>
      </c>
      <c r="L439" s="8">
        <f t="shared" si="32"/>
        <v>0</v>
      </c>
      <c r="M439" s="63" t="s">
        <v>927</v>
      </c>
      <c r="N439" s="113"/>
      <c r="O439" s="113"/>
      <c r="P439" s="113"/>
      <c r="Q439" s="113"/>
      <c r="R439" s="144"/>
      <c r="S439" s="168"/>
    </row>
    <row r="440" spans="1:19" s="108" customFormat="1" ht="123" customHeight="1" x14ac:dyDescent="0.25">
      <c r="A440" s="2">
        <f>IF(I440="","",COUNTA($I$17:I440))</f>
        <v>371</v>
      </c>
      <c r="B440" s="2" t="str">
        <f t="shared" si="30"/>
        <v>371.BV17</v>
      </c>
      <c r="C440" s="2" t="str">
        <f t="shared" si="29"/>
        <v>371.BV17</v>
      </c>
      <c r="D440" s="11"/>
      <c r="E440" s="9" t="s">
        <v>928</v>
      </c>
      <c r="F440" s="31"/>
      <c r="G440" s="5" t="s">
        <v>31</v>
      </c>
      <c r="H440" s="5" t="s">
        <v>285</v>
      </c>
      <c r="I440" s="6">
        <v>12</v>
      </c>
      <c r="J440" s="6"/>
      <c r="K440" s="6">
        <f t="shared" si="31"/>
        <v>0</v>
      </c>
      <c r="L440" s="8">
        <f t="shared" si="32"/>
        <v>0</v>
      </c>
      <c r="M440" s="61" t="s">
        <v>929</v>
      </c>
      <c r="N440" s="113"/>
      <c r="O440" s="113"/>
      <c r="P440" s="113"/>
      <c r="Q440" s="113"/>
      <c r="R440" s="144"/>
      <c r="S440" s="113"/>
    </row>
    <row r="441" spans="1:19" s="108" customFormat="1" ht="19.5" customHeight="1" x14ac:dyDescent="0.25">
      <c r="A441" s="2" t="str">
        <f>IF(I441="","",COUNTA($I$17:I441))</f>
        <v/>
      </c>
      <c r="B441" s="2" t="str">
        <f t="shared" si="30"/>
        <v/>
      </c>
      <c r="C441" s="2" t="str">
        <f t="shared" si="29"/>
        <v/>
      </c>
      <c r="D441" s="5"/>
      <c r="E441" s="231" t="s">
        <v>930</v>
      </c>
      <c r="F441" s="231"/>
      <c r="G441" s="5"/>
      <c r="H441" s="5"/>
      <c r="I441" s="6"/>
      <c r="J441" s="6"/>
      <c r="K441" s="6"/>
      <c r="L441" s="8"/>
      <c r="M441" s="232"/>
      <c r="N441" s="113"/>
      <c r="O441" s="113"/>
      <c r="P441" s="113"/>
      <c r="Q441" s="113"/>
      <c r="R441" s="144"/>
      <c r="S441" s="168"/>
    </row>
    <row r="442" spans="1:19" s="108" customFormat="1" ht="123" customHeight="1" x14ac:dyDescent="0.25">
      <c r="A442" s="2">
        <f>IF(I442="","",COUNTA($I$17:I442))</f>
        <v>372</v>
      </c>
      <c r="B442" s="2" t="str">
        <f t="shared" si="30"/>
        <v>372.BV17</v>
      </c>
      <c r="C442" s="2" t="str">
        <f t="shared" si="29"/>
        <v>372.BV17</v>
      </c>
      <c r="D442" s="5"/>
      <c r="E442" s="31" t="s">
        <v>931</v>
      </c>
      <c r="F442" s="31"/>
      <c r="G442" s="5" t="s">
        <v>31</v>
      </c>
      <c r="H442" s="5" t="s">
        <v>285</v>
      </c>
      <c r="I442" s="6">
        <v>10</v>
      </c>
      <c r="J442" s="6"/>
      <c r="K442" s="6">
        <f t="shared" si="31"/>
        <v>0</v>
      </c>
      <c r="L442" s="8">
        <f t="shared" si="32"/>
        <v>0</v>
      </c>
      <c r="M442" s="232" t="s">
        <v>932</v>
      </c>
      <c r="N442" s="113"/>
      <c r="O442" s="113"/>
      <c r="P442" s="113"/>
      <c r="Q442" s="113"/>
      <c r="R442" s="144"/>
      <c r="S442" s="168"/>
    </row>
    <row r="443" spans="1:19" s="108" customFormat="1" ht="123" customHeight="1" x14ac:dyDescent="0.25">
      <c r="A443" s="2">
        <f>IF(I443="","",COUNTA($I$17:I443))</f>
        <v>373</v>
      </c>
      <c r="B443" s="2" t="str">
        <f t="shared" si="30"/>
        <v>373.BV17</v>
      </c>
      <c r="C443" s="2" t="str">
        <f t="shared" ref="C443:C506" si="33">B443</f>
        <v>373.BV17</v>
      </c>
      <c r="D443" s="5"/>
      <c r="E443" s="31" t="s">
        <v>933</v>
      </c>
      <c r="F443" s="31"/>
      <c r="G443" s="5" t="s">
        <v>31</v>
      </c>
      <c r="H443" s="5" t="s">
        <v>285</v>
      </c>
      <c r="I443" s="6">
        <v>10</v>
      </c>
      <c r="J443" s="6"/>
      <c r="K443" s="6">
        <f t="shared" si="31"/>
        <v>0</v>
      </c>
      <c r="L443" s="8">
        <f t="shared" si="32"/>
        <v>0</v>
      </c>
      <c r="M443" s="232" t="s">
        <v>934</v>
      </c>
      <c r="N443" s="144"/>
      <c r="O443" s="144"/>
      <c r="P443" s="125"/>
      <c r="Q443" s="125"/>
      <c r="R443" s="124"/>
      <c r="S443" s="146"/>
    </row>
    <row r="444" spans="1:19" s="108" customFormat="1" ht="119.25" customHeight="1" x14ac:dyDescent="0.25">
      <c r="A444" s="2">
        <f>IF(I444="","",COUNTA($I$17:I444))</f>
        <v>374</v>
      </c>
      <c r="B444" s="2" t="str">
        <f t="shared" si="30"/>
        <v>374.BV17</v>
      </c>
      <c r="C444" s="2" t="str">
        <f t="shared" si="33"/>
        <v>374.BV17</v>
      </c>
      <c r="D444" s="5"/>
      <c r="E444" s="31" t="s">
        <v>935</v>
      </c>
      <c r="F444" s="31"/>
      <c r="G444" s="5" t="s">
        <v>31</v>
      </c>
      <c r="H444" s="32" t="s">
        <v>285</v>
      </c>
      <c r="I444" s="6">
        <v>5</v>
      </c>
      <c r="J444" s="6"/>
      <c r="K444" s="6">
        <f t="shared" si="31"/>
        <v>0</v>
      </c>
      <c r="L444" s="8">
        <f t="shared" si="32"/>
        <v>0</v>
      </c>
      <c r="M444" s="33" t="s">
        <v>936</v>
      </c>
      <c r="N444" s="113"/>
      <c r="O444" s="113"/>
      <c r="P444" s="113"/>
      <c r="Q444" s="113"/>
      <c r="R444" s="144"/>
      <c r="S444" s="168"/>
    </row>
    <row r="445" spans="1:19" s="108" customFormat="1" ht="21" customHeight="1" x14ac:dyDescent="0.25">
      <c r="A445" s="2" t="str">
        <f>IF(I445="","",COUNTA($I$17:I445))</f>
        <v/>
      </c>
      <c r="B445" s="2" t="str">
        <f t="shared" si="30"/>
        <v/>
      </c>
      <c r="C445" s="2" t="str">
        <f t="shared" si="33"/>
        <v/>
      </c>
      <c r="D445" s="5"/>
      <c r="E445" s="231" t="s">
        <v>937</v>
      </c>
      <c r="F445" s="9"/>
      <c r="G445" s="5"/>
      <c r="H445" s="5"/>
      <c r="I445" s="6"/>
      <c r="J445" s="6"/>
      <c r="K445" s="6" t="str">
        <f t="shared" si="31"/>
        <v/>
      </c>
      <c r="L445" s="8" t="str">
        <f t="shared" si="32"/>
        <v/>
      </c>
      <c r="M445" s="232"/>
      <c r="N445" s="144"/>
      <c r="O445" s="144"/>
      <c r="P445" s="125"/>
      <c r="Q445" s="125"/>
      <c r="R445" s="124"/>
      <c r="S445" s="146"/>
    </row>
    <row r="446" spans="1:19" s="108" customFormat="1" ht="123" customHeight="1" x14ac:dyDescent="0.25">
      <c r="A446" s="2">
        <f>IF(I446="","",COUNTA($I$17:I446))</f>
        <v>375</v>
      </c>
      <c r="B446" s="2" t="str">
        <f t="shared" si="30"/>
        <v>375.BV17</v>
      </c>
      <c r="C446" s="2" t="str">
        <f t="shared" si="33"/>
        <v>375.BV17</v>
      </c>
      <c r="D446" s="5"/>
      <c r="E446" s="31" t="s">
        <v>938</v>
      </c>
      <c r="F446" s="31"/>
      <c r="G446" s="5" t="s">
        <v>41</v>
      </c>
      <c r="H446" s="5" t="s">
        <v>939</v>
      </c>
      <c r="I446" s="6">
        <v>6</v>
      </c>
      <c r="J446" s="6"/>
      <c r="K446" s="6">
        <f t="shared" si="31"/>
        <v>0</v>
      </c>
      <c r="L446" s="8">
        <f t="shared" si="32"/>
        <v>0</v>
      </c>
      <c r="M446" s="232" t="s">
        <v>940</v>
      </c>
      <c r="N446" s="113"/>
      <c r="O446" s="113"/>
      <c r="P446" s="113"/>
      <c r="Q446" s="113"/>
      <c r="R446" s="144"/>
      <c r="S446" s="168"/>
    </row>
    <row r="447" spans="1:19" s="108" customFormat="1" ht="123" customHeight="1" x14ac:dyDescent="0.25">
      <c r="A447" s="2">
        <f>IF(I447="","",COUNTA($I$17:I447))</f>
        <v>376</v>
      </c>
      <c r="B447" s="2" t="str">
        <f t="shared" si="30"/>
        <v>376.BV17</v>
      </c>
      <c r="C447" s="2" t="str">
        <f t="shared" si="33"/>
        <v>376.BV17</v>
      </c>
      <c r="D447" s="5"/>
      <c r="E447" s="31" t="s">
        <v>941</v>
      </c>
      <c r="F447" s="233"/>
      <c r="G447" s="5" t="s">
        <v>31</v>
      </c>
      <c r="H447" s="5" t="s">
        <v>385</v>
      </c>
      <c r="I447" s="6">
        <v>12</v>
      </c>
      <c r="J447" s="6"/>
      <c r="K447" s="6">
        <f t="shared" si="31"/>
        <v>0</v>
      </c>
      <c r="L447" s="8">
        <f t="shared" si="32"/>
        <v>0</v>
      </c>
      <c r="M447" s="232" t="s">
        <v>942</v>
      </c>
      <c r="N447" s="144"/>
      <c r="O447" s="144"/>
      <c r="P447" s="125"/>
      <c r="Q447" s="125"/>
      <c r="R447" s="124"/>
      <c r="S447" s="146"/>
    </row>
    <row r="448" spans="1:19" s="108" customFormat="1" ht="123" customHeight="1" x14ac:dyDescent="0.25">
      <c r="A448" s="2">
        <f>IF(I448="","",COUNTA($I$17:I448))</f>
        <v>377</v>
      </c>
      <c r="B448" s="2" t="str">
        <f t="shared" si="30"/>
        <v>377.BV17</v>
      </c>
      <c r="C448" s="2" t="str">
        <f t="shared" si="33"/>
        <v>377.BV17</v>
      </c>
      <c r="D448" s="5"/>
      <c r="E448" s="31" t="s">
        <v>943</v>
      </c>
      <c r="F448" s="79"/>
      <c r="G448" s="5" t="s">
        <v>31</v>
      </c>
      <c r="H448" s="32" t="s">
        <v>385</v>
      </c>
      <c r="I448" s="6">
        <v>12</v>
      </c>
      <c r="J448" s="6"/>
      <c r="K448" s="6"/>
      <c r="L448" s="8"/>
      <c r="M448" s="33" t="s">
        <v>944</v>
      </c>
      <c r="N448" s="113"/>
      <c r="O448" s="113"/>
      <c r="P448" s="113"/>
      <c r="Q448" s="113"/>
      <c r="R448" s="144"/>
      <c r="S448" s="168"/>
    </row>
    <row r="449" spans="1:19" s="108" customFormat="1" ht="123" customHeight="1" x14ac:dyDescent="0.25">
      <c r="A449" s="2">
        <f>IF(I449="","",COUNTA($I$17:I449))</f>
        <v>378</v>
      </c>
      <c r="B449" s="2" t="str">
        <f t="shared" si="30"/>
        <v>378.BV17</v>
      </c>
      <c r="C449" s="2" t="str">
        <f t="shared" si="33"/>
        <v>378.BV17</v>
      </c>
      <c r="D449" s="11"/>
      <c r="E449" s="9" t="s">
        <v>945</v>
      </c>
      <c r="F449" s="77"/>
      <c r="G449" s="5" t="s">
        <v>41</v>
      </c>
      <c r="H449" s="5" t="s">
        <v>939</v>
      </c>
      <c r="I449" s="6">
        <v>6</v>
      </c>
      <c r="J449" s="6"/>
      <c r="K449" s="6">
        <f t="shared" si="31"/>
        <v>0</v>
      </c>
      <c r="L449" s="8">
        <f t="shared" si="32"/>
        <v>0</v>
      </c>
      <c r="M449" s="34" t="s">
        <v>946</v>
      </c>
      <c r="N449" s="144"/>
      <c r="O449" s="144"/>
      <c r="P449" s="125"/>
      <c r="Q449" s="125"/>
      <c r="R449" s="124"/>
      <c r="S449" s="146"/>
    </row>
    <row r="450" spans="1:19" s="108" customFormat="1" ht="123" customHeight="1" x14ac:dyDescent="0.25">
      <c r="A450" s="2">
        <f>IF(I450="","",COUNTA($I$17:I450))</f>
        <v>379</v>
      </c>
      <c r="B450" s="2" t="str">
        <f t="shared" si="30"/>
        <v>379.BV17</v>
      </c>
      <c r="C450" s="2" t="str">
        <f t="shared" si="33"/>
        <v>379.BV17</v>
      </c>
      <c r="D450" s="5"/>
      <c r="E450" s="31" t="s">
        <v>947</v>
      </c>
      <c r="F450" s="9"/>
      <c r="G450" s="5" t="s">
        <v>60</v>
      </c>
      <c r="H450" s="5" t="s">
        <v>948</v>
      </c>
      <c r="I450" s="6">
        <v>6</v>
      </c>
      <c r="J450" s="6"/>
      <c r="K450" s="6">
        <f t="shared" si="31"/>
        <v>0</v>
      </c>
      <c r="L450" s="8">
        <f t="shared" si="32"/>
        <v>0</v>
      </c>
      <c r="M450" s="33" t="s">
        <v>949</v>
      </c>
      <c r="N450" s="113"/>
      <c r="O450" s="113"/>
      <c r="P450" s="113"/>
      <c r="Q450" s="113"/>
      <c r="R450" s="144"/>
      <c r="S450" s="113"/>
    </row>
    <row r="451" spans="1:19" s="108" customFormat="1" ht="123" customHeight="1" x14ac:dyDescent="0.25">
      <c r="A451" s="2">
        <f>IF(I451="","",COUNTA($I$17:I451))</f>
        <v>380</v>
      </c>
      <c r="B451" s="2" t="str">
        <f t="shared" si="30"/>
        <v>380.BV17</v>
      </c>
      <c r="C451" s="2" t="str">
        <f t="shared" si="33"/>
        <v>380.BV17</v>
      </c>
      <c r="D451" s="5"/>
      <c r="E451" s="233" t="s">
        <v>950</v>
      </c>
      <c r="F451" s="9"/>
      <c r="G451" s="30" t="s">
        <v>31</v>
      </c>
      <c r="H451" s="30" t="s">
        <v>385</v>
      </c>
      <c r="I451" s="6">
        <v>36</v>
      </c>
      <c r="J451" s="6"/>
      <c r="K451" s="6">
        <f t="shared" si="31"/>
        <v>0</v>
      </c>
      <c r="L451" s="8">
        <f t="shared" si="32"/>
        <v>0</v>
      </c>
      <c r="M451" s="33" t="s">
        <v>951</v>
      </c>
      <c r="N451" s="113"/>
      <c r="O451" s="113"/>
      <c r="P451" s="113"/>
      <c r="Q451" s="113"/>
      <c r="R451" s="144"/>
      <c r="S451" s="168"/>
    </row>
    <row r="452" spans="1:19" s="108" customFormat="1" ht="19.5" customHeight="1" x14ac:dyDescent="0.25">
      <c r="A452" s="2" t="str">
        <f>IF(I452="","",COUNTA($I$17:I452))</f>
        <v/>
      </c>
      <c r="B452" s="2" t="str">
        <f t="shared" si="30"/>
        <v/>
      </c>
      <c r="C452" s="2" t="str">
        <f t="shared" si="33"/>
        <v/>
      </c>
      <c r="D452" s="5"/>
      <c r="E452" s="79" t="s">
        <v>952</v>
      </c>
      <c r="F452" s="9"/>
      <c r="G452" s="5"/>
      <c r="H452" s="5"/>
      <c r="I452" s="6"/>
      <c r="J452" s="6"/>
      <c r="K452" s="6"/>
      <c r="L452" s="8"/>
      <c r="M452" s="33"/>
      <c r="N452" s="113"/>
      <c r="O452" s="113"/>
      <c r="P452" s="113"/>
      <c r="Q452" s="113"/>
      <c r="R452" s="144"/>
      <c r="S452" s="168"/>
    </row>
    <row r="453" spans="1:19" s="108" customFormat="1" ht="123" customHeight="1" x14ac:dyDescent="0.25">
      <c r="A453" s="2">
        <f>IF(I453="","",COUNTA($I$17:I453))</f>
        <v>381</v>
      </c>
      <c r="B453" s="2" t="str">
        <f t="shared" si="30"/>
        <v>381.BV17</v>
      </c>
      <c r="C453" s="2" t="str">
        <f t="shared" si="33"/>
        <v>381.BV17</v>
      </c>
      <c r="D453" s="11"/>
      <c r="E453" s="77" t="s">
        <v>953</v>
      </c>
      <c r="F453" s="4"/>
      <c r="G453" s="5" t="s">
        <v>31</v>
      </c>
      <c r="H453" s="5" t="s">
        <v>382</v>
      </c>
      <c r="I453" s="6">
        <v>15</v>
      </c>
      <c r="J453" s="6"/>
      <c r="K453" s="6">
        <f t="shared" si="31"/>
        <v>0</v>
      </c>
      <c r="L453" s="8">
        <f t="shared" si="32"/>
        <v>0</v>
      </c>
      <c r="M453" s="61" t="s">
        <v>954</v>
      </c>
      <c r="N453" s="144"/>
      <c r="O453" s="144"/>
      <c r="P453" s="125"/>
      <c r="Q453" s="125"/>
      <c r="R453" s="124"/>
      <c r="S453" s="146"/>
    </row>
    <row r="454" spans="1:19" s="108" customFormat="1" ht="123" customHeight="1" x14ac:dyDescent="0.25">
      <c r="A454" s="2">
        <f>IF(I454="","",COUNTA($I$17:I454))</f>
        <v>382</v>
      </c>
      <c r="B454" s="2" t="str">
        <f t="shared" si="30"/>
        <v>382.BV17</v>
      </c>
      <c r="C454" s="2" t="str">
        <f t="shared" si="33"/>
        <v>382.BV17</v>
      </c>
      <c r="D454" s="11"/>
      <c r="E454" s="9" t="s">
        <v>955</v>
      </c>
      <c r="F454" s="20"/>
      <c r="G454" s="5" t="s">
        <v>31</v>
      </c>
      <c r="H454" s="5" t="s">
        <v>382</v>
      </c>
      <c r="I454" s="6">
        <v>180</v>
      </c>
      <c r="J454" s="6"/>
      <c r="K454" s="6">
        <f t="shared" si="31"/>
        <v>0</v>
      </c>
      <c r="L454" s="8">
        <f t="shared" si="32"/>
        <v>0</v>
      </c>
      <c r="M454" s="61" t="s">
        <v>956</v>
      </c>
      <c r="N454" s="113"/>
      <c r="O454" s="113"/>
      <c r="P454" s="113"/>
      <c r="Q454" s="113"/>
      <c r="R454" s="144"/>
      <c r="S454" s="168"/>
    </row>
    <row r="455" spans="1:19" s="108" customFormat="1" ht="123" customHeight="1" x14ac:dyDescent="0.25">
      <c r="A455" s="2">
        <f>IF(I455="","",COUNTA($I$17:I455))</f>
        <v>383</v>
      </c>
      <c r="B455" s="2" t="str">
        <f t="shared" si="30"/>
        <v>383.BV17</v>
      </c>
      <c r="C455" s="2" t="str">
        <f t="shared" si="33"/>
        <v>383.BV17</v>
      </c>
      <c r="D455" s="11"/>
      <c r="E455" s="9" t="s">
        <v>957</v>
      </c>
      <c r="F455" s="20"/>
      <c r="G455" s="5" t="s">
        <v>31</v>
      </c>
      <c r="H455" s="5" t="s">
        <v>382</v>
      </c>
      <c r="I455" s="6">
        <v>180</v>
      </c>
      <c r="J455" s="6"/>
      <c r="K455" s="6">
        <f t="shared" si="31"/>
        <v>0</v>
      </c>
      <c r="L455" s="8">
        <f t="shared" si="32"/>
        <v>0</v>
      </c>
      <c r="M455" s="63" t="s">
        <v>958</v>
      </c>
      <c r="N455" s="144"/>
      <c r="O455" s="144"/>
      <c r="P455" s="125"/>
      <c r="Q455" s="125"/>
      <c r="R455" s="124"/>
      <c r="S455" s="146"/>
    </row>
    <row r="456" spans="1:19" s="108" customFormat="1" ht="112.5" customHeight="1" x14ac:dyDescent="0.25">
      <c r="A456" s="2">
        <f>IF(I456="","",COUNTA($I$17:I456))</f>
        <v>384</v>
      </c>
      <c r="B456" s="2" t="str">
        <f t="shared" si="30"/>
        <v>384.BV17</v>
      </c>
      <c r="C456" s="2" t="str">
        <f t="shared" si="33"/>
        <v>384.BV17</v>
      </c>
      <c r="D456" s="11"/>
      <c r="E456" s="9" t="s">
        <v>959</v>
      </c>
      <c r="F456" s="9"/>
      <c r="G456" s="5" t="s">
        <v>31</v>
      </c>
      <c r="H456" s="5" t="s">
        <v>382</v>
      </c>
      <c r="I456" s="6">
        <v>40</v>
      </c>
      <c r="J456" s="6"/>
      <c r="K456" s="6">
        <f t="shared" si="31"/>
        <v>0</v>
      </c>
      <c r="L456" s="8">
        <f t="shared" si="32"/>
        <v>0</v>
      </c>
      <c r="M456" s="63" t="s">
        <v>960</v>
      </c>
      <c r="N456" s="113"/>
      <c r="O456" s="113"/>
      <c r="P456" s="113"/>
      <c r="Q456" s="113"/>
      <c r="R456" s="144"/>
      <c r="S456" s="168"/>
    </row>
    <row r="457" spans="1:19" s="108" customFormat="1" ht="27" customHeight="1" x14ac:dyDescent="0.25">
      <c r="A457" s="2" t="str">
        <f>IF(I457="","",COUNTA($I$17:I457))</f>
        <v/>
      </c>
      <c r="B457" s="2" t="str">
        <f t="shared" si="30"/>
        <v/>
      </c>
      <c r="C457" s="2" t="str">
        <f t="shared" si="33"/>
        <v/>
      </c>
      <c r="D457" s="2"/>
      <c r="E457" s="4" t="s">
        <v>961</v>
      </c>
      <c r="F457" s="9"/>
      <c r="G457" s="3"/>
      <c r="H457" s="3"/>
      <c r="I457" s="6"/>
      <c r="J457" s="6"/>
      <c r="K457" s="6" t="str">
        <f t="shared" si="31"/>
        <v/>
      </c>
      <c r="L457" s="8" t="str">
        <f t="shared" si="32"/>
        <v/>
      </c>
      <c r="M457" s="29"/>
      <c r="N457" s="144"/>
      <c r="O457" s="144"/>
      <c r="P457" s="125"/>
      <c r="Q457" s="125"/>
      <c r="R457" s="124"/>
      <c r="S457" s="146"/>
    </row>
    <row r="458" spans="1:19" s="108" customFormat="1" ht="123" customHeight="1" x14ac:dyDescent="0.25">
      <c r="A458" s="2">
        <f>IF(I458="","",COUNTA($I$17:I458))</f>
        <v>385</v>
      </c>
      <c r="B458" s="2" t="str">
        <f t="shared" si="30"/>
        <v>385.BV17</v>
      </c>
      <c r="C458" s="2" t="str">
        <f t="shared" si="33"/>
        <v>385.BV17</v>
      </c>
      <c r="D458" s="11"/>
      <c r="E458" s="20" t="s">
        <v>962</v>
      </c>
      <c r="F458" s="9"/>
      <c r="G458" s="5" t="s">
        <v>31</v>
      </c>
      <c r="H458" s="5" t="s">
        <v>963</v>
      </c>
      <c r="I458" s="6">
        <v>2</v>
      </c>
      <c r="J458" s="6"/>
      <c r="K458" s="6">
        <f t="shared" si="31"/>
        <v>0</v>
      </c>
      <c r="L458" s="8">
        <f t="shared" si="32"/>
        <v>0</v>
      </c>
      <c r="M458" s="20" t="s">
        <v>964</v>
      </c>
      <c r="N458" s="113"/>
      <c r="O458" s="113"/>
      <c r="P458" s="113"/>
      <c r="Q458" s="113"/>
      <c r="R458" s="144"/>
      <c r="S458" s="113"/>
    </row>
    <row r="459" spans="1:19" s="108" customFormat="1" ht="123" customHeight="1" x14ac:dyDescent="0.25">
      <c r="A459" s="2">
        <f>IF(I459="","",COUNTA($I$17:I459))</f>
        <v>386</v>
      </c>
      <c r="B459" s="2" t="str">
        <f t="shared" si="30"/>
        <v>386.BV17</v>
      </c>
      <c r="C459" s="2" t="str">
        <f t="shared" si="33"/>
        <v>386.BV17</v>
      </c>
      <c r="D459" s="11"/>
      <c r="E459" s="20" t="s">
        <v>965</v>
      </c>
      <c r="F459" s="9"/>
      <c r="G459" s="5" t="s">
        <v>31</v>
      </c>
      <c r="H459" s="5" t="s">
        <v>963</v>
      </c>
      <c r="I459" s="6">
        <v>2</v>
      </c>
      <c r="J459" s="6"/>
      <c r="K459" s="6">
        <f t="shared" si="31"/>
        <v>0</v>
      </c>
      <c r="L459" s="8">
        <f t="shared" si="32"/>
        <v>0</v>
      </c>
      <c r="M459" s="20" t="s">
        <v>966</v>
      </c>
      <c r="N459" s="113"/>
      <c r="O459" s="113"/>
      <c r="P459" s="113"/>
      <c r="Q459" s="113"/>
      <c r="R459" s="144"/>
      <c r="S459" s="168"/>
    </row>
    <row r="460" spans="1:19" s="230" customFormat="1" ht="123" customHeight="1" x14ac:dyDescent="0.2">
      <c r="A460" s="2">
        <f>IF(I460="","",COUNTA($I$17:I460))</f>
        <v>387</v>
      </c>
      <c r="B460" s="2" t="str">
        <f t="shared" si="30"/>
        <v>387.BV17</v>
      </c>
      <c r="C460" s="2" t="str">
        <f t="shared" si="33"/>
        <v>387.BV17</v>
      </c>
      <c r="D460" s="11"/>
      <c r="E460" s="9" t="s">
        <v>967</v>
      </c>
      <c r="F460" s="4"/>
      <c r="G460" s="5" t="s">
        <v>31</v>
      </c>
      <c r="H460" s="5" t="s">
        <v>963</v>
      </c>
      <c r="I460" s="6">
        <v>2</v>
      </c>
      <c r="J460" s="6"/>
      <c r="K460" s="6">
        <f t="shared" si="31"/>
        <v>0</v>
      </c>
      <c r="L460" s="8">
        <f t="shared" si="32"/>
        <v>0</v>
      </c>
      <c r="M460" s="9" t="s">
        <v>968</v>
      </c>
      <c r="N460" s="102"/>
      <c r="O460" s="102"/>
      <c r="P460" s="107"/>
      <c r="Q460" s="107"/>
      <c r="R460" s="102"/>
      <c r="S460" s="102"/>
    </row>
    <row r="461" spans="1:19" s="109" customFormat="1" ht="123" customHeight="1" x14ac:dyDescent="0.25">
      <c r="A461" s="2">
        <f>IF(I461="","",COUNTA($I$17:I461))</f>
        <v>388</v>
      </c>
      <c r="B461" s="2" t="str">
        <f t="shared" si="30"/>
        <v>388.BV17</v>
      </c>
      <c r="C461" s="2" t="str">
        <f t="shared" si="33"/>
        <v>388.BV17</v>
      </c>
      <c r="D461" s="11"/>
      <c r="E461" s="9" t="s">
        <v>969</v>
      </c>
      <c r="F461" s="10"/>
      <c r="G461" s="5" t="s">
        <v>31</v>
      </c>
      <c r="H461" s="5" t="s">
        <v>963</v>
      </c>
      <c r="I461" s="6">
        <v>2</v>
      </c>
      <c r="J461" s="6"/>
      <c r="K461" s="6">
        <f t="shared" si="31"/>
        <v>0</v>
      </c>
      <c r="L461" s="8">
        <f t="shared" si="32"/>
        <v>0</v>
      </c>
      <c r="M461" s="9" t="s">
        <v>970</v>
      </c>
      <c r="N461" s="123"/>
      <c r="O461" s="131"/>
      <c r="P461" s="123"/>
      <c r="Q461" s="123"/>
      <c r="R461" s="138"/>
      <c r="S461" s="123"/>
    </row>
    <row r="462" spans="1:19" s="109" customFormat="1" ht="123" customHeight="1" x14ac:dyDescent="0.25">
      <c r="A462" s="2">
        <f>IF(I462="","",COUNTA($I$17:I462))</f>
        <v>389</v>
      </c>
      <c r="B462" s="2" t="str">
        <f t="shared" si="30"/>
        <v>389.BV17</v>
      </c>
      <c r="C462" s="2" t="str">
        <f t="shared" si="33"/>
        <v>389.BV17</v>
      </c>
      <c r="D462" s="11"/>
      <c r="E462" s="9" t="s">
        <v>971</v>
      </c>
      <c r="F462" s="9"/>
      <c r="G462" s="5" t="s">
        <v>31</v>
      </c>
      <c r="H462" s="5" t="s">
        <v>963</v>
      </c>
      <c r="I462" s="6">
        <v>2</v>
      </c>
      <c r="J462" s="6"/>
      <c r="K462" s="6">
        <f t="shared" si="31"/>
        <v>0</v>
      </c>
      <c r="L462" s="8">
        <f t="shared" si="32"/>
        <v>0</v>
      </c>
      <c r="M462" s="9" t="s">
        <v>972</v>
      </c>
      <c r="N462" s="102"/>
      <c r="O462" s="102"/>
      <c r="P462" s="147"/>
      <c r="Q462" s="147"/>
      <c r="R462" s="147"/>
      <c r="S462" s="147"/>
    </row>
    <row r="463" spans="1:19" s="230" customFormat="1" ht="123" customHeight="1" x14ac:dyDescent="0.2">
      <c r="A463" s="2">
        <f>IF(I463="","",COUNTA($I$17:I463))</f>
        <v>390</v>
      </c>
      <c r="B463" s="2" t="str">
        <f t="shared" si="30"/>
        <v>390.BV17</v>
      </c>
      <c r="C463" s="2" t="str">
        <f t="shared" si="33"/>
        <v>390.BV17</v>
      </c>
      <c r="D463" s="11"/>
      <c r="E463" s="9" t="s">
        <v>973</v>
      </c>
      <c r="F463" s="9"/>
      <c r="G463" s="5" t="s">
        <v>31</v>
      </c>
      <c r="H463" s="5" t="s">
        <v>974</v>
      </c>
      <c r="I463" s="6">
        <v>50</v>
      </c>
      <c r="J463" s="6"/>
      <c r="K463" s="6">
        <f t="shared" si="31"/>
        <v>0</v>
      </c>
      <c r="L463" s="8">
        <f t="shared" si="32"/>
        <v>0</v>
      </c>
      <c r="M463" s="20" t="s">
        <v>975</v>
      </c>
      <c r="N463" s="102"/>
      <c r="O463" s="102"/>
      <c r="P463" s="107"/>
      <c r="Q463" s="107"/>
      <c r="R463" s="124"/>
      <c r="S463" s="102"/>
    </row>
    <row r="464" spans="1:19" s="109" customFormat="1" ht="15" customHeight="1" x14ac:dyDescent="0.25">
      <c r="A464" s="2" t="str">
        <f>IF(I464="","",COUNTA($I$17:I464))</f>
        <v/>
      </c>
      <c r="B464" s="2" t="str">
        <f t="shared" si="30"/>
        <v/>
      </c>
      <c r="C464" s="2" t="str">
        <f t="shared" si="33"/>
        <v/>
      </c>
      <c r="D464" s="22"/>
      <c r="E464" s="4" t="s">
        <v>976</v>
      </c>
      <c r="F464" s="9"/>
      <c r="G464" s="35"/>
      <c r="H464" s="35"/>
      <c r="I464" s="36"/>
      <c r="J464" s="36"/>
      <c r="K464" s="6" t="str">
        <f t="shared" si="31"/>
        <v/>
      </c>
      <c r="L464" s="8" t="str">
        <f t="shared" si="32"/>
        <v/>
      </c>
      <c r="M464" s="12"/>
      <c r="N464" s="102"/>
      <c r="O464" s="102"/>
      <c r="P464" s="147"/>
      <c r="Q464" s="147"/>
      <c r="R464" s="147"/>
      <c r="S464" s="147"/>
    </row>
    <row r="465" spans="1:19" s="230" customFormat="1" ht="28.5" customHeight="1" x14ac:dyDescent="0.2">
      <c r="A465" s="2" t="str">
        <f>IF(I465="","",COUNTA($I$17:I465))</f>
        <v/>
      </c>
      <c r="B465" s="2" t="str">
        <f t="shared" si="30"/>
        <v/>
      </c>
      <c r="C465" s="2" t="str">
        <f t="shared" si="33"/>
        <v/>
      </c>
      <c r="D465" s="22"/>
      <c r="E465" s="10" t="s">
        <v>977</v>
      </c>
      <c r="F465" s="9"/>
      <c r="G465" s="35"/>
      <c r="H465" s="35"/>
      <c r="I465" s="36"/>
      <c r="J465" s="36"/>
      <c r="K465" s="6" t="str">
        <f t="shared" si="31"/>
        <v/>
      </c>
      <c r="L465" s="8" t="str">
        <f t="shared" si="32"/>
        <v/>
      </c>
      <c r="M465" s="12"/>
      <c r="N465" s="207"/>
      <c r="O465" s="207"/>
      <c r="P465" s="206"/>
      <c r="Q465" s="206"/>
      <c r="R465" s="207"/>
      <c r="S465" s="207"/>
    </row>
    <row r="466" spans="1:19" s="230" customFormat="1" ht="123" customHeight="1" x14ac:dyDescent="0.2">
      <c r="A466" s="2">
        <f>IF(I466="","",COUNTA($I$17:I466))</f>
        <v>391</v>
      </c>
      <c r="B466" s="2" t="str">
        <f t="shared" ref="B466:B513" si="34">IF(A466="","",CONCATENATE(A466,".BV17"))</f>
        <v>391.BV17</v>
      </c>
      <c r="C466" s="2" t="str">
        <f t="shared" si="33"/>
        <v>391.BV17</v>
      </c>
      <c r="D466" s="11"/>
      <c r="E466" s="9" t="s">
        <v>978</v>
      </c>
      <c r="F466" s="9"/>
      <c r="G466" s="5" t="s">
        <v>72</v>
      </c>
      <c r="H466" s="5" t="s">
        <v>979</v>
      </c>
      <c r="I466" s="6">
        <v>200</v>
      </c>
      <c r="J466" s="6"/>
      <c r="K466" s="6">
        <f t="shared" si="31"/>
        <v>0</v>
      </c>
      <c r="L466" s="8">
        <f t="shared" si="32"/>
        <v>0</v>
      </c>
      <c r="M466" s="14" t="s">
        <v>980</v>
      </c>
      <c r="N466" s="102"/>
      <c r="O466" s="102"/>
      <c r="P466" s="125"/>
      <c r="Q466" s="107"/>
      <c r="R466" s="124"/>
      <c r="S466" s="102"/>
    </row>
    <row r="467" spans="1:19" s="109" customFormat="1" ht="123" customHeight="1" x14ac:dyDescent="0.25">
      <c r="A467" s="2">
        <f>IF(I467="","",COUNTA($I$17:I467))</f>
        <v>392</v>
      </c>
      <c r="B467" s="2" t="str">
        <f t="shared" si="34"/>
        <v>392.BV17</v>
      </c>
      <c r="C467" s="2" t="str">
        <f t="shared" si="33"/>
        <v>392.BV17</v>
      </c>
      <c r="D467" s="11"/>
      <c r="E467" s="9" t="s">
        <v>981</v>
      </c>
      <c r="F467" s="9"/>
      <c r="G467" s="5" t="s">
        <v>41</v>
      </c>
      <c r="H467" s="5" t="s">
        <v>455</v>
      </c>
      <c r="I467" s="6">
        <v>50</v>
      </c>
      <c r="J467" s="6"/>
      <c r="K467" s="6">
        <f t="shared" si="31"/>
        <v>0</v>
      </c>
      <c r="L467" s="8">
        <f t="shared" si="32"/>
        <v>0</v>
      </c>
      <c r="M467" s="14" t="s">
        <v>982</v>
      </c>
      <c r="N467" s="107"/>
      <c r="O467" s="107"/>
      <c r="P467" s="234"/>
      <c r="Q467" s="147"/>
      <c r="R467" s="234"/>
      <c r="S467" s="234"/>
    </row>
    <row r="468" spans="1:19" s="230" customFormat="1" ht="123" customHeight="1" x14ac:dyDescent="0.2">
      <c r="A468" s="2">
        <f>IF(I468="","",COUNTA($I$17:I468))</f>
        <v>393</v>
      </c>
      <c r="B468" s="2" t="str">
        <f t="shared" si="34"/>
        <v>393.BV17</v>
      </c>
      <c r="C468" s="2" t="str">
        <f t="shared" si="33"/>
        <v>393.BV17</v>
      </c>
      <c r="D468" s="11"/>
      <c r="E468" s="9" t="s">
        <v>983</v>
      </c>
      <c r="F468" s="9"/>
      <c r="G468" s="5" t="s">
        <v>31</v>
      </c>
      <c r="H468" s="5" t="s">
        <v>285</v>
      </c>
      <c r="I468" s="6">
        <v>100</v>
      </c>
      <c r="J468" s="6"/>
      <c r="K468" s="6">
        <f t="shared" si="31"/>
        <v>0</v>
      </c>
      <c r="L468" s="8">
        <f t="shared" si="32"/>
        <v>0</v>
      </c>
      <c r="M468" s="13" t="s">
        <v>984</v>
      </c>
      <c r="N468" s="207"/>
      <c r="O468" s="207"/>
      <c r="P468" s="206"/>
      <c r="Q468" s="206"/>
      <c r="R468" s="207"/>
      <c r="S468" s="207"/>
    </row>
    <row r="469" spans="1:19" s="230" customFormat="1" ht="123" customHeight="1" x14ac:dyDescent="0.2">
      <c r="A469" s="2">
        <f>IF(I469="","",COUNTA($I$17:I469))</f>
        <v>394</v>
      </c>
      <c r="B469" s="2" t="str">
        <f t="shared" si="34"/>
        <v>394.BV17</v>
      </c>
      <c r="C469" s="2" t="str">
        <f t="shared" si="33"/>
        <v>394.BV17</v>
      </c>
      <c r="D469" s="11"/>
      <c r="E469" s="9" t="s">
        <v>985</v>
      </c>
      <c r="F469" s="9"/>
      <c r="G469" s="5" t="s">
        <v>31</v>
      </c>
      <c r="H469" s="5" t="s">
        <v>986</v>
      </c>
      <c r="I469" s="6">
        <v>400</v>
      </c>
      <c r="J469" s="6"/>
      <c r="K469" s="6">
        <f t="shared" si="31"/>
        <v>0</v>
      </c>
      <c r="L469" s="8">
        <f t="shared" si="32"/>
        <v>0</v>
      </c>
      <c r="M469" s="13" t="s">
        <v>987</v>
      </c>
      <c r="N469" s="102"/>
      <c r="O469" s="102"/>
      <c r="P469" s="125"/>
      <c r="Q469" s="107"/>
      <c r="R469" s="124"/>
      <c r="S469" s="102"/>
    </row>
    <row r="470" spans="1:19" s="109" customFormat="1" ht="123" customHeight="1" x14ac:dyDescent="0.25">
      <c r="A470" s="2">
        <f>IF(I470="","",COUNTA($I$17:I470))</f>
        <v>395</v>
      </c>
      <c r="B470" s="2" t="str">
        <f t="shared" si="34"/>
        <v>395.BV17</v>
      </c>
      <c r="C470" s="2" t="str">
        <f t="shared" si="33"/>
        <v>395.BV17</v>
      </c>
      <c r="D470" s="11"/>
      <c r="E470" s="9" t="s">
        <v>988</v>
      </c>
      <c r="F470" s="10"/>
      <c r="G470" s="5" t="s">
        <v>31</v>
      </c>
      <c r="H470" s="5" t="s">
        <v>989</v>
      </c>
      <c r="I470" s="6">
        <v>12</v>
      </c>
      <c r="J470" s="6"/>
      <c r="K470" s="6">
        <f t="shared" si="31"/>
        <v>0</v>
      </c>
      <c r="L470" s="8">
        <f t="shared" si="32"/>
        <v>0</v>
      </c>
      <c r="M470" s="14" t="s">
        <v>990</v>
      </c>
      <c r="N470" s="113"/>
      <c r="O470" s="113"/>
      <c r="P470" s="113"/>
      <c r="Q470" s="113"/>
      <c r="R470" s="144"/>
      <c r="S470" s="113"/>
    </row>
    <row r="471" spans="1:19" s="108" customFormat="1" ht="123" customHeight="1" x14ac:dyDescent="0.25">
      <c r="A471" s="2">
        <f>IF(I471="","",COUNTA($I$17:I471))</f>
        <v>396</v>
      </c>
      <c r="B471" s="2" t="str">
        <f t="shared" si="34"/>
        <v>396.BV17</v>
      </c>
      <c r="C471" s="2" t="str">
        <f t="shared" si="33"/>
        <v>396.BV17</v>
      </c>
      <c r="D471" s="11"/>
      <c r="E471" s="9" t="s">
        <v>991</v>
      </c>
      <c r="F471" s="9"/>
      <c r="G471" s="5" t="s">
        <v>31</v>
      </c>
      <c r="H471" s="5" t="s">
        <v>285</v>
      </c>
      <c r="I471" s="6">
        <v>20</v>
      </c>
      <c r="J471" s="6"/>
      <c r="K471" s="6">
        <f t="shared" si="31"/>
        <v>0</v>
      </c>
      <c r="L471" s="8">
        <f t="shared" si="32"/>
        <v>0</v>
      </c>
      <c r="M471" s="13" t="s">
        <v>992</v>
      </c>
      <c r="N471" s="123"/>
      <c r="O471" s="123"/>
      <c r="P471" s="123"/>
      <c r="Q471" s="123"/>
      <c r="R471" s="138"/>
      <c r="S471" s="123"/>
    </row>
    <row r="472" spans="1:19" s="108" customFormat="1" ht="123" customHeight="1" x14ac:dyDescent="0.25">
      <c r="A472" s="2">
        <f>IF(I472="","",COUNTA($I$17:I472))</f>
        <v>397</v>
      </c>
      <c r="B472" s="2" t="str">
        <f t="shared" si="34"/>
        <v>397.BV17</v>
      </c>
      <c r="C472" s="2" t="str">
        <f t="shared" si="33"/>
        <v>397.BV17</v>
      </c>
      <c r="D472" s="11"/>
      <c r="E472" s="9" t="s">
        <v>993</v>
      </c>
      <c r="F472" s="9"/>
      <c r="G472" s="5" t="s">
        <v>31</v>
      </c>
      <c r="H472" s="5" t="s">
        <v>994</v>
      </c>
      <c r="I472" s="6">
        <v>5</v>
      </c>
      <c r="J472" s="6"/>
      <c r="K472" s="6">
        <f t="shared" si="31"/>
        <v>0</v>
      </c>
      <c r="L472" s="8">
        <f t="shared" si="32"/>
        <v>0</v>
      </c>
      <c r="M472" s="14" t="s">
        <v>995</v>
      </c>
      <c r="N472" s="102"/>
      <c r="O472" s="102"/>
      <c r="P472" s="147"/>
      <c r="Q472" s="147"/>
      <c r="R472" s="147"/>
      <c r="S472" s="147"/>
    </row>
    <row r="473" spans="1:19" s="230" customFormat="1" ht="123" customHeight="1" x14ac:dyDescent="0.2">
      <c r="A473" s="2">
        <f>IF(I473="","",COUNTA($I$17:I473))</f>
        <v>398</v>
      </c>
      <c r="B473" s="2" t="str">
        <f t="shared" si="34"/>
        <v>398.BV17</v>
      </c>
      <c r="C473" s="2" t="str">
        <f t="shared" si="33"/>
        <v>398.BV17</v>
      </c>
      <c r="D473" s="11"/>
      <c r="E473" s="9" t="s">
        <v>996</v>
      </c>
      <c r="F473" s="9"/>
      <c r="G473" s="5" t="s">
        <v>31</v>
      </c>
      <c r="H473" s="5" t="s">
        <v>812</v>
      </c>
      <c r="I473" s="6">
        <v>20</v>
      </c>
      <c r="J473" s="6"/>
      <c r="K473" s="6">
        <f t="shared" si="31"/>
        <v>0</v>
      </c>
      <c r="L473" s="8">
        <f t="shared" si="32"/>
        <v>0</v>
      </c>
      <c r="M473" s="14" t="s">
        <v>997</v>
      </c>
      <c r="N473" s="207"/>
      <c r="O473" s="207"/>
      <c r="P473" s="206"/>
      <c r="Q473" s="206"/>
      <c r="R473" s="207"/>
      <c r="S473" s="207"/>
    </row>
    <row r="474" spans="1:19" s="230" customFormat="1" ht="22.5" customHeight="1" x14ac:dyDescent="0.2">
      <c r="A474" s="2" t="str">
        <f>IF(I474="","",COUNTA($I$17:I474))</f>
        <v/>
      </c>
      <c r="B474" s="2" t="str">
        <f t="shared" si="34"/>
        <v/>
      </c>
      <c r="C474" s="2" t="str">
        <f t="shared" si="33"/>
        <v/>
      </c>
      <c r="D474" s="2"/>
      <c r="E474" s="10" t="s">
        <v>998</v>
      </c>
      <c r="F474" s="9"/>
      <c r="G474" s="37"/>
      <c r="H474" s="37"/>
      <c r="I474" s="6"/>
      <c r="J474" s="6"/>
      <c r="K474" s="6" t="str">
        <f t="shared" si="31"/>
        <v/>
      </c>
      <c r="L474" s="8" t="str">
        <f t="shared" si="32"/>
        <v/>
      </c>
      <c r="M474" s="9"/>
      <c r="N474" s="235"/>
      <c r="O474" s="235"/>
      <c r="P474" s="236"/>
      <c r="Q474" s="107"/>
      <c r="R474" s="235"/>
      <c r="S474" s="235"/>
    </row>
    <row r="475" spans="1:19" s="109" customFormat="1" ht="123" customHeight="1" x14ac:dyDescent="0.25">
      <c r="A475" s="2">
        <f>IF(I475="","",COUNTA($I$17:I475))</f>
        <v>399</v>
      </c>
      <c r="B475" s="2" t="str">
        <f t="shared" si="34"/>
        <v>399.BV17</v>
      </c>
      <c r="C475" s="2" t="str">
        <f t="shared" si="33"/>
        <v>399.BV17</v>
      </c>
      <c r="D475" s="11"/>
      <c r="E475" s="9" t="s">
        <v>999</v>
      </c>
      <c r="F475" s="9"/>
      <c r="G475" s="5" t="s">
        <v>41</v>
      </c>
      <c r="H475" s="5" t="s">
        <v>812</v>
      </c>
      <c r="I475" s="6">
        <v>5</v>
      </c>
      <c r="J475" s="6"/>
      <c r="K475" s="6">
        <f t="shared" si="31"/>
        <v>0</v>
      </c>
      <c r="L475" s="8">
        <f t="shared" si="32"/>
        <v>0</v>
      </c>
      <c r="M475" s="7" t="s">
        <v>1000</v>
      </c>
      <c r="N475" s="237"/>
      <c r="O475" s="237"/>
      <c r="P475" s="234"/>
      <c r="Q475" s="147"/>
      <c r="R475" s="234"/>
      <c r="S475" s="234"/>
    </row>
    <row r="476" spans="1:19" s="230" customFormat="1" ht="123" customHeight="1" x14ac:dyDescent="0.2">
      <c r="A476" s="2">
        <f>IF(I476="","",COUNTA($I$17:I476))</f>
        <v>400</v>
      </c>
      <c r="B476" s="2" t="str">
        <f t="shared" si="34"/>
        <v>400.BV17</v>
      </c>
      <c r="C476" s="2" t="str">
        <f t="shared" si="33"/>
        <v>400.BV17</v>
      </c>
      <c r="D476" s="11"/>
      <c r="E476" s="9" t="s">
        <v>1001</v>
      </c>
      <c r="F476" s="10"/>
      <c r="G476" s="5" t="s">
        <v>41</v>
      </c>
      <c r="H476" s="5" t="s">
        <v>812</v>
      </c>
      <c r="I476" s="6">
        <v>5</v>
      </c>
      <c r="J476" s="6"/>
      <c r="K476" s="6"/>
      <c r="L476" s="8"/>
      <c r="M476" s="7" t="s">
        <v>1002</v>
      </c>
      <c r="N476" s="110"/>
      <c r="O476" s="110"/>
      <c r="P476" s="236"/>
      <c r="Q476" s="107"/>
      <c r="R476" s="235"/>
      <c r="S476" s="235"/>
    </row>
    <row r="477" spans="1:19" s="230" customFormat="1" ht="123" customHeight="1" x14ac:dyDescent="0.2">
      <c r="A477" s="2">
        <f>IF(I477="","",COUNTA($I$17:I477))</f>
        <v>401</v>
      </c>
      <c r="B477" s="2" t="str">
        <f t="shared" si="34"/>
        <v>401.BV17</v>
      </c>
      <c r="C477" s="2" t="str">
        <f t="shared" si="33"/>
        <v>401.BV17</v>
      </c>
      <c r="D477" s="11"/>
      <c r="E477" s="9" t="s">
        <v>1003</v>
      </c>
      <c r="F477" s="9"/>
      <c r="G477" s="5" t="s">
        <v>41</v>
      </c>
      <c r="H477" s="5" t="s">
        <v>812</v>
      </c>
      <c r="I477" s="6">
        <v>5</v>
      </c>
      <c r="J477" s="6"/>
      <c r="K477" s="6">
        <f t="shared" si="31"/>
        <v>0</v>
      </c>
      <c r="L477" s="8">
        <f t="shared" si="32"/>
        <v>0</v>
      </c>
      <c r="M477" s="7" t="s">
        <v>1004</v>
      </c>
      <c r="N477" s="110"/>
      <c r="O477" s="110"/>
      <c r="P477" s="236"/>
      <c r="Q477" s="107"/>
      <c r="R477" s="235"/>
      <c r="S477" s="235"/>
    </row>
    <row r="478" spans="1:19" s="230" customFormat="1" ht="123" customHeight="1" x14ac:dyDescent="0.2">
      <c r="A478" s="2">
        <f>IF(I478="","",COUNTA($I$17:I478))</f>
        <v>402</v>
      </c>
      <c r="B478" s="2" t="str">
        <f t="shared" si="34"/>
        <v>402.BV17</v>
      </c>
      <c r="C478" s="2" t="str">
        <f t="shared" si="33"/>
        <v>402.BV17</v>
      </c>
      <c r="D478" s="11"/>
      <c r="E478" s="9" t="s">
        <v>1005</v>
      </c>
      <c r="F478" s="9"/>
      <c r="G478" s="5" t="s">
        <v>41</v>
      </c>
      <c r="H478" s="5" t="s">
        <v>812</v>
      </c>
      <c r="I478" s="6">
        <v>2</v>
      </c>
      <c r="J478" s="6"/>
      <c r="K478" s="6">
        <f t="shared" si="31"/>
        <v>0</v>
      </c>
      <c r="L478" s="8">
        <f t="shared" si="32"/>
        <v>0</v>
      </c>
      <c r="M478" s="7" t="s">
        <v>1006</v>
      </c>
      <c r="N478" s="207"/>
      <c r="O478" s="207"/>
      <c r="P478" s="206"/>
      <c r="Q478" s="206"/>
      <c r="R478" s="207"/>
      <c r="S478" s="207"/>
    </row>
    <row r="479" spans="1:19" s="230" customFormat="1" ht="123" customHeight="1" x14ac:dyDescent="0.2">
      <c r="A479" s="2">
        <f>IF(I479="","",COUNTA($I$17:I479))</f>
        <v>403</v>
      </c>
      <c r="B479" s="2" t="str">
        <f t="shared" si="34"/>
        <v>403.BV17</v>
      </c>
      <c r="C479" s="2" t="str">
        <f t="shared" si="33"/>
        <v>403.BV17</v>
      </c>
      <c r="D479" s="11"/>
      <c r="E479" s="9" t="s">
        <v>1007</v>
      </c>
      <c r="F479" s="9"/>
      <c r="G479" s="5" t="s">
        <v>72</v>
      </c>
      <c r="H479" s="5" t="s">
        <v>812</v>
      </c>
      <c r="I479" s="6">
        <v>10</v>
      </c>
      <c r="J479" s="6"/>
      <c r="K479" s="6">
        <f t="shared" ref="K479:K509" si="35">IF(I479="","",J479*I479)</f>
        <v>0</v>
      </c>
      <c r="L479" s="8">
        <f t="shared" si="32"/>
        <v>0</v>
      </c>
      <c r="M479" s="9" t="s">
        <v>1008</v>
      </c>
      <c r="N479" s="207"/>
      <c r="O479" s="207"/>
      <c r="P479" s="206"/>
      <c r="Q479" s="206"/>
      <c r="R479" s="207"/>
      <c r="S479" s="207"/>
    </row>
    <row r="480" spans="1:19" s="230" customFormat="1" ht="23.25" customHeight="1" x14ac:dyDescent="0.2">
      <c r="A480" s="2" t="str">
        <f>IF(I480="","",COUNTA($I$17:I480))</f>
        <v/>
      </c>
      <c r="B480" s="2" t="str">
        <f t="shared" si="34"/>
        <v/>
      </c>
      <c r="C480" s="2" t="str">
        <f t="shared" si="33"/>
        <v/>
      </c>
      <c r="D480" s="2"/>
      <c r="E480" s="10" t="s">
        <v>1009</v>
      </c>
      <c r="F480" s="9"/>
      <c r="G480" s="37"/>
      <c r="H480" s="37"/>
      <c r="I480" s="6"/>
      <c r="J480" s="6"/>
      <c r="K480" s="6" t="str">
        <f t="shared" si="35"/>
        <v/>
      </c>
      <c r="L480" s="8" t="str">
        <f t="shared" si="32"/>
        <v/>
      </c>
      <c r="M480" s="9"/>
      <c r="N480" s="207"/>
      <c r="O480" s="207"/>
      <c r="P480" s="206"/>
      <c r="Q480" s="206"/>
      <c r="R480" s="207"/>
      <c r="S480" s="207"/>
    </row>
    <row r="481" spans="1:19" s="230" customFormat="1" ht="123" customHeight="1" x14ac:dyDescent="0.2">
      <c r="A481" s="2">
        <f>IF(I481="","",COUNTA($I$17:I481))</f>
        <v>404</v>
      </c>
      <c r="B481" s="2" t="str">
        <f t="shared" si="34"/>
        <v>404.BV17</v>
      </c>
      <c r="C481" s="2" t="str">
        <f t="shared" si="33"/>
        <v>404.BV17</v>
      </c>
      <c r="D481" s="11"/>
      <c r="E481" s="9" t="s">
        <v>1010</v>
      </c>
      <c r="F481" s="9"/>
      <c r="G481" s="5" t="s">
        <v>31</v>
      </c>
      <c r="H481" s="5" t="s">
        <v>168</v>
      </c>
      <c r="I481" s="6">
        <v>20</v>
      </c>
      <c r="J481" s="6"/>
      <c r="K481" s="6">
        <f t="shared" si="35"/>
        <v>0</v>
      </c>
      <c r="L481" s="8">
        <f t="shared" si="32"/>
        <v>0</v>
      </c>
      <c r="M481" s="13" t="s">
        <v>1011</v>
      </c>
      <c r="N481" s="144"/>
      <c r="O481" s="144"/>
      <c r="P481" s="113"/>
      <c r="Q481" s="113"/>
      <c r="R481" s="144"/>
      <c r="S481" s="144"/>
    </row>
    <row r="482" spans="1:19" s="230" customFormat="1" ht="123" customHeight="1" x14ac:dyDescent="0.2">
      <c r="A482" s="2">
        <f>IF(I482="","",COUNTA($I$17:I482))</f>
        <v>405</v>
      </c>
      <c r="B482" s="2" t="str">
        <f t="shared" si="34"/>
        <v>405.BV17</v>
      </c>
      <c r="C482" s="2" t="str">
        <f t="shared" si="33"/>
        <v>405.BV17</v>
      </c>
      <c r="D482" s="11"/>
      <c r="E482" s="9" t="s">
        <v>1012</v>
      </c>
      <c r="F482" s="10"/>
      <c r="G482" s="5" t="s">
        <v>31</v>
      </c>
      <c r="H482" s="5" t="s">
        <v>963</v>
      </c>
      <c r="I482" s="6">
        <v>10</v>
      </c>
      <c r="J482" s="6"/>
      <c r="K482" s="6"/>
      <c r="L482" s="8"/>
      <c r="M482" s="13" t="s">
        <v>1013</v>
      </c>
      <c r="N482" s="144"/>
      <c r="O482" s="144"/>
      <c r="P482" s="113"/>
      <c r="Q482" s="113"/>
      <c r="R482" s="124"/>
      <c r="S482" s="144"/>
    </row>
    <row r="483" spans="1:19" s="230" customFormat="1" ht="123" customHeight="1" x14ac:dyDescent="0.2">
      <c r="A483" s="2">
        <f>IF(I483="","",COUNTA($I$17:I483))</f>
        <v>406</v>
      </c>
      <c r="B483" s="2" t="str">
        <f t="shared" si="34"/>
        <v>406.BV17</v>
      </c>
      <c r="C483" s="2" t="str">
        <f t="shared" si="33"/>
        <v>406.BV17</v>
      </c>
      <c r="D483" s="11"/>
      <c r="E483" s="9" t="s">
        <v>1014</v>
      </c>
      <c r="F483" s="9"/>
      <c r="G483" s="5" t="s">
        <v>31</v>
      </c>
      <c r="H483" s="5" t="s">
        <v>963</v>
      </c>
      <c r="I483" s="6">
        <v>10</v>
      </c>
      <c r="J483" s="6"/>
      <c r="K483" s="6">
        <f t="shared" si="35"/>
        <v>0</v>
      </c>
      <c r="L483" s="8">
        <f t="shared" si="32"/>
        <v>0</v>
      </c>
      <c r="M483" s="13" t="s">
        <v>1015</v>
      </c>
      <c r="N483" s="238"/>
      <c r="O483" s="238"/>
      <c r="P483" s="206"/>
      <c r="Q483" s="206"/>
      <c r="R483" s="207"/>
      <c r="S483" s="207"/>
    </row>
    <row r="484" spans="1:19" s="230" customFormat="1" ht="123" customHeight="1" x14ac:dyDescent="0.2">
      <c r="A484" s="2">
        <f>IF(I484="","",COUNTA($I$17:I484))</f>
        <v>407</v>
      </c>
      <c r="B484" s="2" t="str">
        <f t="shared" si="34"/>
        <v>407.BV17</v>
      </c>
      <c r="C484" s="2" t="str">
        <f t="shared" si="33"/>
        <v>407.BV17</v>
      </c>
      <c r="D484" s="11"/>
      <c r="E484" s="9" t="s">
        <v>1016</v>
      </c>
      <c r="F484" s="9"/>
      <c r="G484" s="5" t="s">
        <v>31</v>
      </c>
      <c r="H484" s="5" t="s">
        <v>1017</v>
      </c>
      <c r="I484" s="6">
        <v>100</v>
      </c>
      <c r="J484" s="6"/>
      <c r="K484" s="6">
        <f t="shared" si="35"/>
        <v>0</v>
      </c>
      <c r="L484" s="8">
        <f t="shared" si="32"/>
        <v>0</v>
      </c>
      <c r="M484" s="14" t="s">
        <v>1018</v>
      </c>
      <c r="N484" s="102"/>
      <c r="O484" s="102"/>
      <c r="P484" s="206"/>
      <c r="Q484" s="206"/>
      <c r="R484" s="207"/>
      <c r="S484" s="207"/>
    </row>
    <row r="485" spans="1:19" s="230" customFormat="1" ht="123" customHeight="1" x14ac:dyDescent="0.2">
      <c r="A485" s="2">
        <f>IF(I485="","",COUNTA($I$17:I485))</f>
        <v>408</v>
      </c>
      <c r="B485" s="2" t="str">
        <f t="shared" si="34"/>
        <v>408.BV17</v>
      </c>
      <c r="C485" s="2" t="str">
        <f t="shared" si="33"/>
        <v>408.BV17</v>
      </c>
      <c r="D485" s="11"/>
      <c r="E485" s="9" t="s">
        <v>1019</v>
      </c>
      <c r="F485" s="9"/>
      <c r="G485" s="5" t="s">
        <v>31</v>
      </c>
      <c r="H485" s="5" t="s">
        <v>1017</v>
      </c>
      <c r="I485" s="6">
        <v>100</v>
      </c>
      <c r="J485" s="6"/>
      <c r="K485" s="6">
        <f t="shared" si="35"/>
        <v>0</v>
      </c>
      <c r="L485" s="8">
        <f t="shared" si="32"/>
        <v>0</v>
      </c>
      <c r="M485" s="14" t="s">
        <v>1020</v>
      </c>
      <c r="N485" s="239"/>
      <c r="O485" s="239"/>
      <c r="P485" s="206"/>
      <c r="Q485" s="206"/>
      <c r="R485" s="207"/>
      <c r="S485" s="207"/>
    </row>
    <row r="486" spans="1:19" s="230" customFormat="1" ht="21.75" customHeight="1" x14ac:dyDescent="0.2">
      <c r="A486" s="2" t="str">
        <f>IF(I486="","",COUNTA($I$17:I486))</f>
        <v/>
      </c>
      <c r="B486" s="2" t="str">
        <f t="shared" si="34"/>
        <v/>
      </c>
      <c r="C486" s="2" t="str">
        <f t="shared" si="33"/>
        <v/>
      </c>
      <c r="D486" s="11"/>
      <c r="E486" s="10" t="s">
        <v>1021</v>
      </c>
      <c r="F486" s="16"/>
      <c r="G486" s="5"/>
      <c r="H486" s="5"/>
      <c r="I486" s="6"/>
      <c r="J486" s="6"/>
      <c r="K486" s="6" t="str">
        <f t="shared" si="35"/>
        <v/>
      </c>
      <c r="L486" s="8" t="str">
        <f t="shared" ref="L486:L508" si="36">K486</f>
        <v/>
      </c>
      <c r="M486" s="13"/>
      <c r="N486" s="207"/>
      <c r="O486" s="207"/>
      <c r="P486" s="206"/>
      <c r="Q486" s="206"/>
      <c r="R486" s="207"/>
      <c r="S486" s="207"/>
    </row>
    <row r="487" spans="1:19" s="230" customFormat="1" ht="123" customHeight="1" x14ac:dyDescent="0.2">
      <c r="A487" s="2">
        <f>IF(I487="","",COUNTA($I$17:I487))</f>
        <v>409</v>
      </c>
      <c r="B487" s="2" t="str">
        <f t="shared" si="34"/>
        <v>409.BV17</v>
      </c>
      <c r="C487" s="2" t="str">
        <f t="shared" si="33"/>
        <v>409.BV17</v>
      </c>
      <c r="D487" s="11"/>
      <c r="E487" s="9" t="s">
        <v>1022</v>
      </c>
      <c r="F487" s="9"/>
      <c r="G487" s="5" t="s">
        <v>31</v>
      </c>
      <c r="H487" s="5" t="s">
        <v>168</v>
      </c>
      <c r="I487" s="6">
        <v>120</v>
      </c>
      <c r="J487" s="6"/>
      <c r="K487" s="6">
        <f t="shared" si="35"/>
        <v>0</v>
      </c>
      <c r="L487" s="8">
        <f t="shared" si="36"/>
        <v>0</v>
      </c>
      <c r="M487" s="13" t="s">
        <v>1023</v>
      </c>
      <c r="N487" s="144"/>
      <c r="O487" s="144"/>
      <c r="P487" s="113"/>
      <c r="Q487" s="113"/>
      <c r="R487" s="124"/>
      <c r="S487" s="144"/>
    </row>
    <row r="488" spans="1:19" s="230" customFormat="1" ht="123" customHeight="1" x14ac:dyDescent="0.2">
      <c r="A488" s="2">
        <f>IF(I488="","",COUNTA($I$17:I488))</f>
        <v>410</v>
      </c>
      <c r="B488" s="2" t="str">
        <f t="shared" si="34"/>
        <v>410.BV17</v>
      </c>
      <c r="C488" s="2" t="str">
        <f t="shared" si="33"/>
        <v>410.BV17</v>
      </c>
      <c r="D488" s="11"/>
      <c r="E488" s="9" t="s">
        <v>1024</v>
      </c>
      <c r="F488" s="9"/>
      <c r="G488" s="5" t="s">
        <v>31</v>
      </c>
      <c r="H488" s="5" t="s">
        <v>963</v>
      </c>
      <c r="I488" s="6">
        <v>120</v>
      </c>
      <c r="J488" s="6"/>
      <c r="K488" s="6">
        <f t="shared" si="35"/>
        <v>0</v>
      </c>
      <c r="L488" s="8">
        <f t="shared" si="36"/>
        <v>0</v>
      </c>
      <c r="M488" s="13" t="s">
        <v>1025</v>
      </c>
      <c r="N488" s="207"/>
      <c r="O488" s="207"/>
      <c r="P488" s="206"/>
      <c r="Q488" s="206"/>
      <c r="R488" s="207"/>
      <c r="S488" s="207"/>
    </row>
    <row r="489" spans="1:19" s="230" customFormat="1" ht="123" customHeight="1" x14ac:dyDescent="0.2">
      <c r="A489" s="2">
        <f>IF(I489="","",COUNTA($I$17:I489))</f>
        <v>411</v>
      </c>
      <c r="B489" s="2" t="str">
        <f t="shared" si="34"/>
        <v>411.BV17</v>
      </c>
      <c r="C489" s="2" t="str">
        <f t="shared" si="33"/>
        <v>411.BV17</v>
      </c>
      <c r="D489" s="11"/>
      <c r="E489" s="9" t="s">
        <v>1026</v>
      </c>
      <c r="F489" s="9"/>
      <c r="G489" s="5" t="s">
        <v>31</v>
      </c>
      <c r="H489" s="5" t="s">
        <v>168</v>
      </c>
      <c r="I489" s="6">
        <v>5</v>
      </c>
      <c r="J489" s="6"/>
      <c r="K489" s="6">
        <f t="shared" si="35"/>
        <v>0</v>
      </c>
      <c r="L489" s="8">
        <f t="shared" si="36"/>
        <v>0</v>
      </c>
      <c r="M489" s="14" t="s">
        <v>1027</v>
      </c>
      <c r="N489" s="144"/>
      <c r="O489" s="144"/>
      <c r="P489" s="113"/>
      <c r="Q489" s="113"/>
      <c r="R489" s="144"/>
      <c r="S489" s="144"/>
    </row>
    <row r="490" spans="1:19" s="230" customFormat="1" ht="123" customHeight="1" x14ac:dyDescent="0.2">
      <c r="A490" s="2">
        <f>IF(I490="","",COUNTA($I$17:I490))</f>
        <v>412</v>
      </c>
      <c r="B490" s="2" t="str">
        <f t="shared" si="34"/>
        <v>412.BV17</v>
      </c>
      <c r="C490" s="2" t="str">
        <f t="shared" si="33"/>
        <v>412.BV17</v>
      </c>
      <c r="D490" s="11"/>
      <c r="E490" s="16" t="s">
        <v>1026</v>
      </c>
      <c r="F490" s="9"/>
      <c r="G490" s="5" t="s">
        <v>31</v>
      </c>
      <c r="H490" s="5" t="s">
        <v>168</v>
      </c>
      <c r="I490" s="6">
        <v>5</v>
      </c>
      <c r="J490" s="6"/>
      <c r="K490" s="6">
        <f t="shared" si="35"/>
        <v>0</v>
      </c>
      <c r="L490" s="8">
        <f t="shared" si="36"/>
        <v>0</v>
      </c>
      <c r="M490" s="13" t="s">
        <v>1028</v>
      </c>
      <c r="N490" s="240"/>
      <c r="O490" s="240"/>
      <c r="P490" s="206"/>
      <c r="Q490" s="206"/>
      <c r="R490" s="207"/>
      <c r="S490" s="207"/>
    </row>
    <row r="491" spans="1:19" s="230" customFormat="1" ht="123" customHeight="1" x14ac:dyDescent="0.2">
      <c r="A491" s="2">
        <f>IF(I491="","",COUNTA($I$17:I491))</f>
        <v>413</v>
      </c>
      <c r="B491" s="2" t="str">
        <f t="shared" si="34"/>
        <v>413.BV17</v>
      </c>
      <c r="C491" s="2" t="str">
        <f t="shared" si="33"/>
        <v>413.BV17</v>
      </c>
      <c r="D491" s="11"/>
      <c r="E491" s="9" t="s">
        <v>1029</v>
      </c>
      <c r="F491" s="9"/>
      <c r="G491" s="5" t="s">
        <v>31</v>
      </c>
      <c r="H491" s="5" t="s">
        <v>963</v>
      </c>
      <c r="I491" s="6">
        <v>25</v>
      </c>
      <c r="J491" s="6"/>
      <c r="K491" s="6">
        <f t="shared" si="35"/>
        <v>0</v>
      </c>
      <c r="L491" s="8">
        <f t="shared" si="36"/>
        <v>0</v>
      </c>
      <c r="M491" s="43" t="s">
        <v>1030</v>
      </c>
      <c r="N491" s="207"/>
      <c r="O491" s="207"/>
      <c r="P491" s="206"/>
      <c r="Q491" s="206"/>
      <c r="R491" s="207"/>
      <c r="S491" s="207"/>
    </row>
    <row r="492" spans="1:19" s="230" customFormat="1" ht="123" customHeight="1" x14ac:dyDescent="0.2">
      <c r="A492" s="2">
        <f>IF(I492="","",COUNTA($I$17:I492))</f>
        <v>414</v>
      </c>
      <c r="B492" s="2" t="str">
        <f t="shared" si="34"/>
        <v>414.BV17</v>
      </c>
      <c r="C492" s="2" t="str">
        <f t="shared" si="33"/>
        <v>414.BV17</v>
      </c>
      <c r="D492" s="11"/>
      <c r="E492" s="9" t="s">
        <v>1031</v>
      </c>
      <c r="F492" s="10"/>
      <c r="G492" s="5" t="s">
        <v>31</v>
      </c>
      <c r="H492" s="5" t="s">
        <v>963</v>
      </c>
      <c r="I492" s="6">
        <v>40</v>
      </c>
      <c r="J492" s="6"/>
      <c r="K492" s="6"/>
      <c r="L492" s="8"/>
      <c r="M492" s="14" t="s">
        <v>1032</v>
      </c>
      <c r="N492" s="144"/>
      <c r="O492" s="144"/>
      <c r="P492" s="113"/>
      <c r="Q492" s="113"/>
      <c r="R492" s="144"/>
      <c r="S492" s="144"/>
    </row>
    <row r="493" spans="1:19" s="230" customFormat="1" ht="123" customHeight="1" x14ac:dyDescent="0.2">
      <c r="A493" s="2">
        <f>IF(I493="","",COUNTA($I$17:I493))</f>
        <v>415</v>
      </c>
      <c r="B493" s="2" t="str">
        <f t="shared" si="34"/>
        <v>415.BV17</v>
      </c>
      <c r="C493" s="2" t="str">
        <f t="shared" si="33"/>
        <v>415.BV17</v>
      </c>
      <c r="D493" s="11"/>
      <c r="E493" s="9" t="s">
        <v>1033</v>
      </c>
      <c r="F493" s="9"/>
      <c r="G493" s="5" t="s">
        <v>31</v>
      </c>
      <c r="H493" s="5" t="s">
        <v>168</v>
      </c>
      <c r="I493" s="6">
        <v>15</v>
      </c>
      <c r="J493" s="6"/>
      <c r="K493" s="6">
        <f t="shared" si="35"/>
        <v>0</v>
      </c>
      <c r="L493" s="8">
        <f t="shared" si="36"/>
        <v>0</v>
      </c>
      <c r="M493" s="14" t="s">
        <v>1034</v>
      </c>
      <c r="N493" s="207"/>
      <c r="O493" s="207"/>
      <c r="P493" s="206"/>
      <c r="Q493" s="206"/>
      <c r="R493" s="207"/>
      <c r="S493" s="207"/>
    </row>
    <row r="494" spans="1:19" s="230" customFormat="1" ht="123" customHeight="1" x14ac:dyDescent="0.2">
      <c r="A494" s="2">
        <f>IF(I494="","",COUNTA($I$17:I494))</f>
        <v>416</v>
      </c>
      <c r="B494" s="2" t="str">
        <f t="shared" si="34"/>
        <v>416.BV17</v>
      </c>
      <c r="C494" s="2" t="str">
        <f t="shared" si="33"/>
        <v>416.BV17</v>
      </c>
      <c r="D494" s="11"/>
      <c r="E494" s="9" t="s">
        <v>1035</v>
      </c>
      <c r="F494" s="9"/>
      <c r="G494" s="5" t="s">
        <v>31</v>
      </c>
      <c r="H494" s="5" t="s">
        <v>1036</v>
      </c>
      <c r="I494" s="6">
        <v>5</v>
      </c>
      <c r="J494" s="6"/>
      <c r="K494" s="6">
        <f t="shared" si="35"/>
        <v>0</v>
      </c>
      <c r="L494" s="8">
        <f t="shared" si="36"/>
        <v>0</v>
      </c>
      <c r="M494" s="39" t="s">
        <v>1037</v>
      </c>
      <c r="N494" s="207"/>
      <c r="O494" s="207"/>
      <c r="P494" s="206"/>
      <c r="Q494" s="206"/>
      <c r="R494" s="207"/>
      <c r="S494" s="207"/>
    </row>
    <row r="495" spans="1:19" s="230" customFormat="1" ht="101.25" customHeight="1" x14ac:dyDescent="0.2">
      <c r="A495" s="2">
        <f>IF(I495="","",COUNTA($I$17:I495))</f>
        <v>417</v>
      </c>
      <c r="B495" s="2" t="str">
        <f t="shared" si="34"/>
        <v>417.BV17</v>
      </c>
      <c r="C495" s="2" t="str">
        <f t="shared" si="33"/>
        <v>417.BV17</v>
      </c>
      <c r="D495" s="11"/>
      <c r="E495" s="9" t="s">
        <v>1038</v>
      </c>
      <c r="F495" s="9"/>
      <c r="G495" s="5" t="s">
        <v>31</v>
      </c>
      <c r="H495" s="5" t="s">
        <v>1039</v>
      </c>
      <c r="I495" s="6">
        <v>1200</v>
      </c>
      <c r="J495" s="6"/>
      <c r="K495" s="6">
        <f t="shared" si="35"/>
        <v>0</v>
      </c>
      <c r="L495" s="8">
        <f t="shared" si="36"/>
        <v>0</v>
      </c>
      <c r="M495" s="14" t="s">
        <v>1040</v>
      </c>
      <c r="N495" s="207"/>
      <c r="O495" s="207"/>
      <c r="P495" s="206"/>
      <c r="Q495" s="206"/>
      <c r="R495" s="207"/>
      <c r="S495" s="207"/>
    </row>
    <row r="496" spans="1:19" s="230" customFormat="1" ht="19.5" customHeight="1" x14ac:dyDescent="0.2">
      <c r="A496" s="2" t="str">
        <f>IF(I496="","",COUNTA($I$17:I496))</f>
        <v/>
      </c>
      <c r="B496" s="2" t="str">
        <f t="shared" si="34"/>
        <v/>
      </c>
      <c r="C496" s="2" t="str">
        <f t="shared" si="33"/>
        <v/>
      </c>
      <c r="D496" s="11"/>
      <c r="E496" s="10" t="s">
        <v>1041</v>
      </c>
      <c r="F496" s="9"/>
      <c r="G496" s="5"/>
      <c r="H496" s="5"/>
      <c r="I496" s="6"/>
      <c r="J496" s="6"/>
      <c r="K496" s="6" t="str">
        <f t="shared" si="35"/>
        <v/>
      </c>
      <c r="L496" s="8" t="str">
        <f t="shared" si="36"/>
        <v/>
      </c>
      <c r="M496" s="38"/>
      <c r="N496" s="102"/>
      <c r="O496" s="102"/>
      <c r="P496" s="107"/>
      <c r="Q496" s="107"/>
      <c r="R496" s="102"/>
      <c r="S496" s="102"/>
    </row>
    <row r="497" spans="1:19" s="154" customFormat="1" ht="123" customHeight="1" x14ac:dyDescent="0.25">
      <c r="A497" s="2">
        <f>IF(I497="","",COUNTA($I$17:I497))</f>
        <v>418</v>
      </c>
      <c r="B497" s="2" t="str">
        <f t="shared" si="34"/>
        <v>418.BV17</v>
      </c>
      <c r="C497" s="2" t="str">
        <f t="shared" si="33"/>
        <v>418.BV17</v>
      </c>
      <c r="D497" s="11"/>
      <c r="E497" s="9" t="s">
        <v>1042</v>
      </c>
      <c r="F497" s="9"/>
      <c r="G497" s="5" t="s">
        <v>31</v>
      </c>
      <c r="H497" s="5" t="s">
        <v>168</v>
      </c>
      <c r="I497" s="6">
        <v>15</v>
      </c>
      <c r="J497" s="6"/>
      <c r="K497" s="6">
        <f t="shared" si="35"/>
        <v>0</v>
      </c>
      <c r="L497" s="8">
        <f t="shared" si="36"/>
        <v>0</v>
      </c>
      <c r="M497" s="13" t="s">
        <v>1043</v>
      </c>
      <c r="N497" s="165"/>
      <c r="O497" s="165"/>
      <c r="P497" s="165"/>
      <c r="Q497" s="144"/>
      <c r="R497" s="165"/>
      <c r="S497" s="165"/>
    </row>
    <row r="498" spans="1:19" s="108" customFormat="1" ht="123" customHeight="1" x14ac:dyDescent="0.25">
      <c r="A498" s="2">
        <f>IF(I498="","",COUNTA($I$17:I498))</f>
        <v>419</v>
      </c>
      <c r="B498" s="2" t="str">
        <f t="shared" si="34"/>
        <v>419.BV17</v>
      </c>
      <c r="C498" s="2" t="str">
        <f t="shared" si="33"/>
        <v>419.BV17</v>
      </c>
      <c r="D498" s="11"/>
      <c r="E498" s="9" t="s">
        <v>1044</v>
      </c>
      <c r="F498" s="9"/>
      <c r="G498" s="5" t="s">
        <v>31</v>
      </c>
      <c r="H498" s="5" t="s">
        <v>168</v>
      </c>
      <c r="I498" s="6">
        <v>10</v>
      </c>
      <c r="J498" s="6"/>
      <c r="K498" s="6">
        <f t="shared" si="35"/>
        <v>0</v>
      </c>
      <c r="L498" s="8">
        <f t="shared" si="36"/>
        <v>0</v>
      </c>
      <c r="M498" s="39" t="s">
        <v>1045</v>
      </c>
      <c r="N498" s="241"/>
      <c r="O498" s="241"/>
      <c r="P498" s="241"/>
      <c r="Q498" s="241"/>
      <c r="R498" s="165"/>
      <c r="S498" s="241"/>
    </row>
    <row r="499" spans="1:19" s="230" customFormat="1" ht="123" customHeight="1" x14ac:dyDescent="0.2">
      <c r="A499" s="2">
        <f>IF(I499="","",COUNTA($I$17:I499))</f>
        <v>420</v>
      </c>
      <c r="B499" s="2" t="str">
        <f t="shared" si="34"/>
        <v>420.BV17</v>
      </c>
      <c r="C499" s="2" t="str">
        <f t="shared" si="33"/>
        <v>420.BV17</v>
      </c>
      <c r="D499" s="11"/>
      <c r="E499" s="9" t="s">
        <v>1046</v>
      </c>
      <c r="F499" s="242"/>
      <c r="G499" s="5" t="s">
        <v>31</v>
      </c>
      <c r="H499" s="5" t="s">
        <v>963</v>
      </c>
      <c r="I499" s="6">
        <v>10</v>
      </c>
      <c r="J499" s="6"/>
      <c r="K499" s="6">
        <f t="shared" si="35"/>
        <v>0</v>
      </c>
      <c r="L499" s="8">
        <f t="shared" si="36"/>
        <v>0</v>
      </c>
      <c r="M499" s="39" t="s">
        <v>1047</v>
      </c>
      <c r="N499" s="102"/>
      <c r="O499" s="102"/>
      <c r="P499" s="107"/>
      <c r="Q499" s="107"/>
      <c r="R499" s="124"/>
      <c r="S499" s="124"/>
    </row>
    <row r="500" spans="1:19" s="230" customFormat="1" ht="123" customHeight="1" x14ac:dyDescent="0.2">
      <c r="A500" s="2">
        <f>IF(I500="","",COUNTA($I$17:I500))</f>
        <v>421</v>
      </c>
      <c r="B500" s="2" t="str">
        <f t="shared" si="34"/>
        <v>421.BV17</v>
      </c>
      <c r="C500" s="2" t="str">
        <f t="shared" si="33"/>
        <v>421.BV17</v>
      </c>
      <c r="D500" s="11"/>
      <c r="E500" s="9" t="s">
        <v>1048</v>
      </c>
      <c r="F500" s="48"/>
      <c r="G500" s="5" t="s">
        <v>31</v>
      </c>
      <c r="H500" s="5" t="s">
        <v>168</v>
      </c>
      <c r="I500" s="6">
        <v>5</v>
      </c>
      <c r="J500" s="6"/>
      <c r="K500" s="6">
        <f t="shared" si="35"/>
        <v>0</v>
      </c>
      <c r="L500" s="8">
        <f t="shared" si="36"/>
        <v>0</v>
      </c>
      <c r="M500" s="38" t="s">
        <v>1049</v>
      </c>
      <c r="N500" s="102"/>
      <c r="O500" s="102"/>
      <c r="P500" s="107"/>
      <c r="Q500" s="107"/>
      <c r="R500" s="124"/>
      <c r="S500" s="124"/>
    </row>
    <row r="501" spans="1:19" s="230" customFormat="1" ht="123" customHeight="1" x14ac:dyDescent="0.2">
      <c r="A501" s="2">
        <f>IF(I501="","",COUNTA($I$17:I501))</f>
        <v>422</v>
      </c>
      <c r="B501" s="2" t="str">
        <f t="shared" si="34"/>
        <v>422.BV17</v>
      </c>
      <c r="C501" s="2" t="str">
        <f t="shared" si="33"/>
        <v>422.BV17</v>
      </c>
      <c r="D501" s="11"/>
      <c r="E501" s="9" t="s">
        <v>1050</v>
      </c>
      <c r="F501" s="48"/>
      <c r="G501" s="5" t="s">
        <v>31</v>
      </c>
      <c r="H501" s="5" t="s">
        <v>168</v>
      </c>
      <c r="I501" s="6">
        <v>5</v>
      </c>
      <c r="J501" s="6"/>
      <c r="K501" s="6">
        <f t="shared" si="35"/>
        <v>0</v>
      </c>
      <c r="L501" s="8">
        <f t="shared" si="36"/>
        <v>0</v>
      </c>
      <c r="M501" s="38" t="s">
        <v>1051</v>
      </c>
      <c r="N501" s="144"/>
      <c r="O501" s="144"/>
      <c r="P501" s="107"/>
      <c r="Q501" s="107"/>
      <c r="R501" s="124"/>
      <c r="S501" s="124"/>
    </row>
    <row r="502" spans="1:19" s="230" customFormat="1" ht="123" customHeight="1" x14ac:dyDescent="0.2">
      <c r="A502" s="2">
        <f>IF(I502="","",COUNTA($I$17:I502))</f>
        <v>423</v>
      </c>
      <c r="B502" s="2" t="str">
        <f t="shared" si="34"/>
        <v>423.BV17</v>
      </c>
      <c r="C502" s="2" t="str">
        <f t="shared" si="33"/>
        <v>423.BV17</v>
      </c>
      <c r="D502" s="11"/>
      <c r="E502" s="9" t="s">
        <v>1052</v>
      </c>
      <c r="F502" s="9"/>
      <c r="G502" s="5" t="s">
        <v>31</v>
      </c>
      <c r="H502" s="5" t="s">
        <v>168</v>
      </c>
      <c r="I502" s="6">
        <v>5</v>
      </c>
      <c r="J502" s="6"/>
      <c r="K502" s="6">
        <f t="shared" si="35"/>
        <v>0</v>
      </c>
      <c r="L502" s="8">
        <f t="shared" si="36"/>
        <v>0</v>
      </c>
      <c r="M502" s="38" t="s">
        <v>1053</v>
      </c>
      <c r="N502" s="144"/>
      <c r="O502" s="144"/>
      <c r="P502" s="113"/>
      <c r="Q502" s="113"/>
      <c r="R502" s="102"/>
      <c r="S502" s="102"/>
    </row>
    <row r="503" spans="1:19" s="230" customFormat="1" ht="123" customHeight="1" x14ac:dyDescent="0.2">
      <c r="A503" s="2">
        <f>IF(I503="","",COUNTA($I$17:I503))</f>
        <v>424</v>
      </c>
      <c r="B503" s="2" t="str">
        <f t="shared" si="34"/>
        <v>424.BV17</v>
      </c>
      <c r="C503" s="2" t="str">
        <f t="shared" si="33"/>
        <v>424.BV17</v>
      </c>
      <c r="D503" s="11"/>
      <c r="E503" s="242" t="s">
        <v>1054</v>
      </c>
      <c r="F503" s="9"/>
      <c r="G503" s="243" t="s">
        <v>31</v>
      </c>
      <c r="H503" s="243" t="s">
        <v>168</v>
      </c>
      <c r="I503" s="6">
        <v>10</v>
      </c>
      <c r="J503" s="6"/>
      <c r="K503" s="6">
        <f t="shared" si="35"/>
        <v>0</v>
      </c>
      <c r="L503" s="8">
        <f t="shared" si="36"/>
        <v>0</v>
      </c>
      <c r="M503" s="244" t="s">
        <v>1055</v>
      </c>
      <c r="N503" s="144"/>
      <c r="O503" s="144"/>
      <c r="P503" s="123"/>
      <c r="Q503" s="123"/>
      <c r="R503" s="139"/>
      <c r="S503" s="140"/>
    </row>
    <row r="504" spans="1:19" s="108" customFormat="1" ht="123" customHeight="1" x14ac:dyDescent="0.25">
      <c r="A504" s="2">
        <f>IF(I504="","",COUNTA($I$17:I504))</f>
        <v>425</v>
      </c>
      <c r="B504" s="2" t="str">
        <f t="shared" si="34"/>
        <v>425.BV17</v>
      </c>
      <c r="C504" s="2" t="str">
        <f t="shared" si="33"/>
        <v>425.BV17</v>
      </c>
      <c r="D504" s="11"/>
      <c r="E504" s="48" t="s">
        <v>1056</v>
      </c>
      <c r="F504" s="9"/>
      <c r="G504" s="80" t="s">
        <v>31</v>
      </c>
      <c r="H504" s="81" t="s">
        <v>1057</v>
      </c>
      <c r="I504" s="6">
        <v>10</v>
      </c>
      <c r="J504" s="6"/>
      <c r="K504" s="6">
        <f t="shared" si="35"/>
        <v>0</v>
      </c>
      <c r="L504" s="8">
        <f t="shared" si="36"/>
        <v>0</v>
      </c>
      <c r="M504" s="39" t="s">
        <v>1058</v>
      </c>
      <c r="N504" s="245"/>
      <c r="O504" s="245"/>
      <c r="P504" s="245"/>
      <c r="Q504" s="245"/>
      <c r="R504" s="246"/>
      <c r="S504" s="245"/>
    </row>
    <row r="505" spans="1:19" s="109" customFormat="1" ht="123" customHeight="1" x14ac:dyDescent="0.25">
      <c r="A505" s="2">
        <f>IF(I505="","",COUNTA($I$17:I505))</f>
        <v>426</v>
      </c>
      <c r="B505" s="2" t="str">
        <f t="shared" si="34"/>
        <v>426.BV17</v>
      </c>
      <c r="C505" s="2" t="str">
        <f t="shared" si="33"/>
        <v>426.BV17</v>
      </c>
      <c r="D505" s="11"/>
      <c r="E505" s="48" t="s">
        <v>1059</v>
      </c>
      <c r="F505" s="10"/>
      <c r="G505" s="80" t="s">
        <v>31</v>
      </c>
      <c r="H505" s="81" t="s">
        <v>1057</v>
      </c>
      <c r="I505" s="6">
        <v>10</v>
      </c>
      <c r="J505" s="6"/>
      <c r="K505" s="6">
        <f t="shared" si="35"/>
        <v>0</v>
      </c>
      <c r="L505" s="8">
        <f t="shared" si="36"/>
        <v>0</v>
      </c>
      <c r="M505" s="39" t="s">
        <v>1060</v>
      </c>
      <c r="N505" s="107"/>
      <c r="O505" s="107"/>
      <c r="P505" s="107"/>
      <c r="Q505" s="107"/>
      <c r="R505" s="102"/>
      <c r="S505" s="107"/>
    </row>
    <row r="506" spans="1:19" s="230" customFormat="1" ht="123" customHeight="1" x14ac:dyDescent="0.2">
      <c r="A506" s="2">
        <f>IF(I506="","",COUNTA($I$17:I506))</f>
        <v>427</v>
      </c>
      <c r="B506" s="2" t="str">
        <f t="shared" si="34"/>
        <v>427.BV17</v>
      </c>
      <c r="C506" s="2" t="str">
        <f t="shared" si="33"/>
        <v>427.BV17</v>
      </c>
      <c r="D506" s="11"/>
      <c r="E506" s="9" t="s">
        <v>1061</v>
      </c>
      <c r="F506" s="9"/>
      <c r="G506" s="5" t="s">
        <v>31</v>
      </c>
      <c r="H506" s="5" t="s">
        <v>450</v>
      </c>
      <c r="I506" s="6">
        <v>20</v>
      </c>
      <c r="J506" s="6"/>
      <c r="K506" s="6">
        <f t="shared" si="35"/>
        <v>0</v>
      </c>
      <c r="L506" s="8">
        <f t="shared" si="36"/>
        <v>0</v>
      </c>
      <c r="M506" s="14" t="s">
        <v>1062</v>
      </c>
      <c r="N506" s="220"/>
      <c r="O506" s="220"/>
      <c r="P506" s="107"/>
      <c r="Q506" s="107"/>
      <c r="R506" s="124"/>
      <c r="S506" s="124"/>
    </row>
    <row r="507" spans="1:19" s="230" customFormat="1" ht="123" customHeight="1" x14ac:dyDescent="0.2">
      <c r="A507" s="2">
        <f>IF(I507="","",COUNTA($I$17:I507))</f>
        <v>428</v>
      </c>
      <c r="B507" s="2" t="str">
        <f t="shared" si="34"/>
        <v>428.BV17</v>
      </c>
      <c r="C507" s="2" t="str">
        <f t="shared" ref="C507:C512" si="37">B507</f>
        <v>428.BV17</v>
      </c>
      <c r="D507" s="11"/>
      <c r="E507" s="9" t="s">
        <v>1063</v>
      </c>
      <c r="F507" s="9"/>
      <c r="G507" s="5" t="s">
        <v>31</v>
      </c>
      <c r="H507" s="5" t="s">
        <v>450</v>
      </c>
      <c r="I507" s="6">
        <v>20</v>
      </c>
      <c r="J507" s="6"/>
      <c r="K507" s="6">
        <f t="shared" si="35"/>
        <v>0</v>
      </c>
      <c r="L507" s="8">
        <f t="shared" si="36"/>
        <v>0</v>
      </c>
      <c r="M507" s="14" t="s">
        <v>1064</v>
      </c>
      <c r="N507" s="102"/>
      <c r="O507" s="102"/>
      <c r="P507" s="107"/>
      <c r="Q507" s="113"/>
      <c r="R507" s="102"/>
      <c r="S507" s="102"/>
    </row>
    <row r="508" spans="1:19" s="230" customFormat="1" ht="123" customHeight="1" x14ac:dyDescent="0.2">
      <c r="A508" s="2">
        <f>IF(I508="","",COUNTA($I$17:I508))</f>
        <v>429</v>
      </c>
      <c r="B508" s="2" t="str">
        <f t="shared" si="34"/>
        <v>429.BV17</v>
      </c>
      <c r="C508" s="2" t="str">
        <f t="shared" si="37"/>
        <v>429.BV17</v>
      </c>
      <c r="D508" s="11"/>
      <c r="E508" s="9" t="s">
        <v>1065</v>
      </c>
      <c r="F508" s="9"/>
      <c r="G508" s="5" t="s">
        <v>31</v>
      </c>
      <c r="H508" s="5" t="s">
        <v>1039</v>
      </c>
      <c r="I508" s="6">
        <v>500</v>
      </c>
      <c r="J508" s="6"/>
      <c r="K508" s="6">
        <f t="shared" si="35"/>
        <v>0</v>
      </c>
      <c r="L508" s="8">
        <f t="shared" si="36"/>
        <v>0</v>
      </c>
      <c r="M508" s="40" t="s">
        <v>1066</v>
      </c>
      <c r="N508" s="144"/>
      <c r="O508" s="144"/>
      <c r="P508" s="107"/>
      <c r="Q508" s="123"/>
      <c r="R508" s="139"/>
      <c r="S508" s="140"/>
    </row>
    <row r="509" spans="1:19" s="230" customFormat="1" ht="19.5" customHeight="1" x14ac:dyDescent="0.2">
      <c r="A509" s="2" t="str">
        <f>IF(I509="","",COUNTA($I$17:I509))</f>
        <v/>
      </c>
      <c r="B509" s="2" t="str">
        <f t="shared" si="34"/>
        <v/>
      </c>
      <c r="C509" s="2" t="str">
        <f t="shared" si="37"/>
        <v/>
      </c>
      <c r="D509" s="11"/>
      <c r="E509" s="10" t="s">
        <v>1067</v>
      </c>
      <c r="F509" s="9"/>
      <c r="G509" s="5"/>
      <c r="H509" s="5"/>
      <c r="I509" s="6"/>
      <c r="J509" s="6"/>
      <c r="K509" s="6" t="str">
        <f t="shared" si="35"/>
        <v/>
      </c>
      <c r="L509" s="8" t="str">
        <f>K509</f>
        <v/>
      </c>
      <c r="M509" s="14"/>
      <c r="N509" s="102"/>
      <c r="O509" s="102"/>
      <c r="P509" s="107"/>
      <c r="Q509" s="113"/>
      <c r="R509" s="102"/>
      <c r="S509" s="102"/>
    </row>
    <row r="510" spans="1:19" s="230" customFormat="1" ht="123" customHeight="1" x14ac:dyDescent="0.2">
      <c r="A510" s="2">
        <f>IF(I510="","",COUNTA($I$17:I510))</f>
        <v>430</v>
      </c>
      <c r="B510" s="2" t="str">
        <f t="shared" si="34"/>
        <v>430.BV17</v>
      </c>
      <c r="C510" s="2" t="str">
        <f t="shared" si="37"/>
        <v>430.BV17</v>
      </c>
      <c r="D510" s="11"/>
      <c r="E510" s="9" t="s">
        <v>1068</v>
      </c>
      <c r="F510" s="10"/>
      <c r="G510" s="5" t="s">
        <v>31</v>
      </c>
      <c r="H510" s="5" t="s">
        <v>1017</v>
      </c>
      <c r="I510" s="6">
        <v>150</v>
      </c>
      <c r="J510" s="6"/>
      <c r="K510" s="6"/>
      <c r="L510" s="8"/>
      <c r="M510" s="39" t="s">
        <v>1069</v>
      </c>
      <c r="N510" s="102"/>
      <c r="O510" s="102"/>
      <c r="P510" s="107"/>
      <c r="Q510" s="113"/>
      <c r="R510" s="102"/>
      <c r="S510" s="102"/>
    </row>
    <row r="511" spans="1:19" s="109" customFormat="1" ht="123" customHeight="1" x14ac:dyDescent="0.25">
      <c r="A511" s="2">
        <f>IF(I511="","",COUNTA($I$17:I511))</f>
        <v>431</v>
      </c>
      <c r="B511" s="2" t="str">
        <f t="shared" si="34"/>
        <v>431.BV17</v>
      </c>
      <c r="C511" s="2" t="str">
        <f t="shared" si="37"/>
        <v>431.BV17</v>
      </c>
      <c r="D511" s="11"/>
      <c r="E511" s="9" t="s">
        <v>1070</v>
      </c>
      <c r="F511" s="29"/>
      <c r="G511" s="5" t="s">
        <v>31</v>
      </c>
      <c r="H511" s="5" t="s">
        <v>1017</v>
      </c>
      <c r="I511" s="6">
        <v>10</v>
      </c>
      <c r="J511" s="6"/>
      <c r="K511" s="8">
        <f t="shared" ref="K511:K544" si="38">IF(G511="Bộ","",J511*I511)</f>
        <v>0</v>
      </c>
      <c r="L511" s="8" t="str">
        <f t="shared" ref="L511:L544" si="39">IF(G511="Bộ",I511*J511,"")</f>
        <v/>
      </c>
      <c r="M511" s="14" t="s">
        <v>1071</v>
      </c>
      <c r="N511" s="107"/>
      <c r="O511" s="107"/>
      <c r="P511" s="107"/>
      <c r="Q511" s="107"/>
      <c r="R511" s="102"/>
      <c r="S511" s="107"/>
    </row>
    <row r="512" spans="1:19" s="119" customFormat="1" ht="123" customHeight="1" x14ac:dyDescent="0.25">
      <c r="A512" s="2">
        <f>IF(I512="","",COUNTA($I$17:I512))</f>
        <v>432</v>
      </c>
      <c r="B512" s="2" t="str">
        <f t="shared" si="34"/>
        <v>432.BV17</v>
      </c>
      <c r="C512" s="2" t="str">
        <f t="shared" si="37"/>
        <v>432.BV17</v>
      </c>
      <c r="D512" s="11"/>
      <c r="E512" s="9" t="s">
        <v>1072</v>
      </c>
      <c r="F512" s="9"/>
      <c r="G512" s="5" t="s">
        <v>31</v>
      </c>
      <c r="H512" s="5" t="s">
        <v>1073</v>
      </c>
      <c r="I512" s="6">
        <v>150</v>
      </c>
      <c r="J512" s="6"/>
      <c r="K512" s="8">
        <f t="shared" si="38"/>
        <v>0</v>
      </c>
      <c r="L512" s="8" t="str">
        <f t="shared" si="39"/>
        <v/>
      </c>
      <c r="M512" s="52" t="s">
        <v>1074</v>
      </c>
      <c r="N512" s="107"/>
      <c r="O512" s="107"/>
      <c r="P512" s="107"/>
      <c r="Q512" s="125"/>
      <c r="R512" s="124"/>
      <c r="S512" s="125"/>
    </row>
    <row r="513" spans="1:19" s="109" customFormat="1" ht="123" customHeight="1" x14ac:dyDescent="0.25">
      <c r="A513" s="2">
        <f>IF(I513="","",COUNTA($I$17:I513))</f>
        <v>433</v>
      </c>
      <c r="B513" s="2" t="str">
        <f t="shared" si="34"/>
        <v>433.BV17</v>
      </c>
      <c r="C513" s="2" t="str">
        <f t="shared" ref="C513" si="40">B513</f>
        <v>433.BV17</v>
      </c>
      <c r="D513" s="11"/>
      <c r="E513" s="9" t="s">
        <v>1075</v>
      </c>
      <c r="F513" s="9"/>
      <c r="G513" s="5" t="s">
        <v>31</v>
      </c>
      <c r="H513" s="5" t="s">
        <v>1073</v>
      </c>
      <c r="I513" s="6">
        <v>20</v>
      </c>
      <c r="J513" s="6"/>
      <c r="K513" s="8">
        <f t="shared" si="38"/>
        <v>0</v>
      </c>
      <c r="L513" s="8" t="str">
        <f t="shared" si="39"/>
        <v/>
      </c>
      <c r="M513" s="52" t="s">
        <v>1076</v>
      </c>
      <c r="N513" s="107"/>
      <c r="O513" s="107"/>
      <c r="P513" s="107"/>
      <c r="Q513" s="107"/>
      <c r="R513" s="102"/>
      <c r="S513" s="107"/>
    </row>
    <row r="514" spans="1:19" s="230" customFormat="1" ht="19.5" customHeight="1" x14ac:dyDescent="0.2">
      <c r="A514" s="2" t="str">
        <f>IF(I514="","",COUNTA($I$11:I514))</f>
        <v/>
      </c>
      <c r="B514" s="2" t="str">
        <f t="shared" ref="B482:B524" si="41">IF(A514="","",CONCATENATE(A514,".BV17"))</f>
        <v/>
      </c>
      <c r="C514" s="2"/>
      <c r="D514" s="2"/>
      <c r="E514" s="10" t="s">
        <v>1077</v>
      </c>
      <c r="F514" s="29"/>
      <c r="G514" s="3"/>
      <c r="H514" s="3"/>
      <c r="I514" s="6"/>
      <c r="J514" s="6"/>
      <c r="K514" s="8"/>
      <c r="L514" s="8" t="str">
        <f t="shared" si="39"/>
        <v/>
      </c>
      <c r="M514" s="29"/>
      <c r="N514" s="144"/>
      <c r="O514" s="144"/>
      <c r="P514" s="113"/>
      <c r="Q514" s="113"/>
      <c r="R514" s="144"/>
      <c r="S514" s="144"/>
    </row>
    <row r="515" spans="1:19" s="119" customFormat="1" ht="123" customHeight="1" x14ac:dyDescent="0.25">
      <c r="A515" s="1">
        <f>A513+1</f>
        <v>434</v>
      </c>
      <c r="B515" s="1" t="str">
        <f t="shared" si="41"/>
        <v>434.BV17</v>
      </c>
      <c r="C515" s="1" t="str">
        <f>B515</f>
        <v>434.BV17</v>
      </c>
      <c r="D515" s="44"/>
      <c r="E515" s="29" t="s">
        <v>1078</v>
      </c>
      <c r="F515" s="9"/>
      <c r="G515" s="3" t="s">
        <v>41</v>
      </c>
      <c r="H515" s="3" t="s">
        <v>1079</v>
      </c>
      <c r="I515" s="8">
        <v>5</v>
      </c>
      <c r="J515" s="8"/>
      <c r="K515" s="8" t="str">
        <f t="shared" si="38"/>
        <v/>
      </c>
      <c r="L515" s="8">
        <f t="shared" si="39"/>
        <v>0</v>
      </c>
      <c r="M515" s="46" t="s">
        <v>1080</v>
      </c>
      <c r="N515" s="124"/>
      <c r="O515" s="124"/>
      <c r="P515" s="125"/>
      <c r="Q515" s="125"/>
      <c r="R515" s="124"/>
      <c r="S515" s="124"/>
    </row>
    <row r="516" spans="1:19" s="119" customFormat="1" ht="123" customHeight="1" x14ac:dyDescent="0.25">
      <c r="A516" s="2"/>
      <c r="B516" s="2"/>
      <c r="C516" s="2" t="str">
        <f>B515&amp;"A"</f>
        <v>434.BV17A</v>
      </c>
      <c r="D516" s="11"/>
      <c r="E516" s="9" t="s">
        <v>1081</v>
      </c>
      <c r="F516" s="9"/>
      <c r="G516" s="5" t="s">
        <v>31</v>
      </c>
      <c r="H516" s="5" t="s">
        <v>790</v>
      </c>
      <c r="I516" s="6">
        <v>5</v>
      </c>
      <c r="J516" s="6"/>
      <c r="K516" s="8">
        <f t="shared" si="38"/>
        <v>0</v>
      </c>
      <c r="L516" s="8" t="str">
        <f t="shared" si="39"/>
        <v/>
      </c>
      <c r="M516" s="39" t="s">
        <v>1082</v>
      </c>
      <c r="N516" s="102"/>
      <c r="O516" s="102"/>
      <c r="P516" s="107"/>
      <c r="Q516" s="125"/>
      <c r="R516" s="102"/>
      <c r="S516" s="125"/>
    </row>
    <row r="517" spans="1:19" s="108" customFormat="1" ht="123" customHeight="1" x14ac:dyDescent="0.25">
      <c r="A517" s="2"/>
      <c r="B517" s="2"/>
      <c r="C517" s="2" t="str">
        <f>B515&amp;"B"</f>
        <v>434.BV17B</v>
      </c>
      <c r="D517" s="11"/>
      <c r="E517" s="9" t="s">
        <v>1083</v>
      </c>
      <c r="F517" s="29"/>
      <c r="G517" s="5" t="s">
        <v>31</v>
      </c>
      <c r="H517" s="5" t="s">
        <v>1017</v>
      </c>
      <c r="I517" s="6">
        <v>50</v>
      </c>
      <c r="J517" s="6"/>
      <c r="K517" s="8">
        <f t="shared" si="38"/>
        <v>0</v>
      </c>
      <c r="L517" s="8" t="str">
        <f t="shared" si="39"/>
        <v/>
      </c>
      <c r="M517" s="13" t="s">
        <v>1084</v>
      </c>
      <c r="N517" s="130"/>
      <c r="O517" s="130"/>
      <c r="P517" s="130"/>
      <c r="Q517" s="130"/>
      <c r="R517" s="129"/>
      <c r="S517" s="130"/>
    </row>
    <row r="518" spans="1:19" s="109" customFormat="1" ht="123" customHeight="1" x14ac:dyDescent="0.25">
      <c r="A518" s="1">
        <f>A513+2</f>
        <v>435</v>
      </c>
      <c r="B518" s="1" t="str">
        <f t="shared" si="41"/>
        <v>435.BV17</v>
      </c>
      <c r="C518" s="1" t="str">
        <f>B518</f>
        <v>435.BV17</v>
      </c>
      <c r="D518" s="44"/>
      <c r="E518" s="29" t="s">
        <v>1085</v>
      </c>
      <c r="F518" s="9"/>
      <c r="G518" s="3" t="s">
        <v>41</v>
      </c>
      <c r="H518" s="3" t="s">
        <v>1079</v>
      </c>
      <c r="I518" s="8">
        <v>30</v>
      </c>
      <c r="J518" s="8"/>
      <c r="K518" s="8" t="str">
        <f t="shared" si="38"/>
        <v/>
      </c>
      <c r="L518" s="8">
        <f t="shared" si="39"/>
        <v>0</v>
      </c>
      <c r="M518" s="46" t="s">
        <v>1086</v>
      </c>
      <c r="N518" s="127"/>
      <c r="O518" s="127"/>
      <c r="P518" s="127"/>
      <c r="Q518" s="127"/>
      <c r="R518" s="128"/>
      <c r="S518" s="127"/>
    </row>
    <row r="519" spans="1:19" s="230" customFormat="1" ht="123" customHeight="1" x14ac:dyDescent="0.2">
      <c r="A519" s="2"/>
      <c r="B519" s="2"/>
      <c r="C519" s="2" t="str">
        <f>B518&amp;"A"</f>
        <v>435.BV17A</v>
      </c>
      <c r="D519" s="11"/>
      <c r="E519" s="9" t="s">
        <v>1087</v>
      </c>
      <c r="F519" s="9"/>
      <c r="G519" s="5" t="s">
        <v>31</v>
      </c>
      <c r="H519" s="5" t="s">
        <v>790</v>
      </c>
      <c r="I519" s="6">
        <v>30</v>
      </c>
      <c r="J519" s="6"/>
      <c r="K519" s="8">
        <f t="shared" si="38"/>
        <v>0</v>
      </c>
      <c r="L519" s="8" t="str">
        <f t="shared" si="39"/>
        <v/>
      </c>
      <c r="M519" s="14" t="s">
        <v>1088</v>
      </c>
      <c r="N519" s="144"/>
      <c r="O519" s="144"/>
      <c r="P519" s="113"/>
      <c r="Q519" s="113"/>
      <c r="R519" s="144"/>
      <c r="S519" s="144"/>
    </row>
    <row r="520" spans="1:19" s="109" customFormat="1" ht="123" customHeight="1" x14ac:dyDescent="0.25">
      <c r="A520" s="2"/>
      <c r="B520" s="2"/>
      <c r="C520" s="2" t="str">
        <f>B518&amp;"B"</f>
        <v>435.BV17B</v>
      </c>
      <c r="D520" s="11"/>
      <c r="E520" s="9" t="s">
        <v>1083</v>
      </c>
      <c r="F520" s="29"/>
      <c r="G520" s="5" t="s">
        <v>31</v>
      </c>
      <c r="H520" s="5" t="s">
        <v>1017</v>
      </c>
      <c r="I520" s="6">
        <v>300</v>
      </c>
      <c r="J520" s="6"/>
      <c r="K520" s="8">
        <f t="shared" si="38"/>
        <v>0</v>
      </c>
      <c r="L520" s="8" t="str">
        <f t="shared" si="39"/>
        <v/>
      </c>
      <c r="M520" s="13" t="s">
        <v>1089</v>
      </c>
      <c r="N520" s="127"/>
      <c r="O520" s="127"/>
      <c r="P520" s="127"/>
      <c r="Q520" s="127"/>
      <c r="R520" s="128"/>
      <c r="S520" s="127"/>
    </row>
    <row r="521" spans="1:19" s="108" customFormat="1" ht="123" customHeight="1" x14ac:dyDescent="0.25">
      <c r="A521" s="1">
        <f>A513+3</f>
        <v>436</v>
      </c>
      <c r="B521" s="1" t="str">
        <f t="shared" si="41"/>
        <v>436.BV17</v>
      </c>
      <c r="C521" s="1" t="str">
        <f>B521</f>
        <v>436.BV17</v>
      </c>
      <c r="D521" s="44"/>
      <c r="E521" s="29" t="s">
        <v>1090</v>
      </c>
      <c r="F521" s="9"/>
      <c r="G521" s="3" t="s">
        <v>41</v>
      </c>
      <c r="H521" s="3" t="s">
        <v>1079</v>
      </c>
      <c r="I521" s="8">
        <v>5</v>
      </c>
      <c r="J521" s="8"/>
      <c r="K521" s="8" t="str">
        <f t="shared" si="38"/>
        <v/>
      </c>
      <c r="L521" s="8">
        <f t="shared" si="39"/>
        <v>0</v>
      </c>
      <c r="M521" s="46" t="s">
        <v>1091</v>
      </c>
      <c r="N521" s="130"/>
      <c r="O521" s="130"/>
      <c r="P521" s="130"/>
      <c r="Q521" s="130"/>
      <c r="R521" s="129"/>
      <c r="S521" s="130"/>
    </row>
    <row r="522" spans="1:19" s="119" customFormat="1" ht="123" customHeight="1" x14ac:dyDescent="0.25">
      <c r="A522" s="2"/>
      <c r="B522" s="2"/>
      <c r="C522" s="2" t="str">
        <f>B521&amp;"A"</f>
        <v>436.BV17A</v>
      </c>
      <c r="D522" s="11"/>
      <c r="E522" s="9" t="s">
        <v>1092</v>
      </c>
      <c r="F522" s="9"/>
      <c r="G522" s="5" t="s">
        <v>31</v>
      </c>
      <c r="H522" s="5" t="s">
        <v>790</v>
      </c>
      <c r="I522" s="6">
        <v>5</v>
      </c>
      <c r="J522" s="6"/>
      <c r="K522" s="8">
        <f t="shared" si="38"/>
        <v>0</v>
      </c>
      <c r="L522" s="8" t="str">
        <f t="shared" si="39"/>
        <v/>
      </c>
      <c r="M522" s="14" t="s">
        <v>1093</v>
      </c>
      <c r="N522" s="107"/>
      <c r="O522" s="107"/>
      <c r="P522" s="107"/>
      <c r="Q522" s="125"/>
      <c r="R522" s="124"/>
      <c r="S522" s="125"/>
    </row>
    <row r="523" spans="1:19" s="109" customFormat="1" ht="123" customHeight="1" x14ac:dyDescent="0.25">
      <c r="A523" s="2"/>
      <c r="B523" s="2"/>
      <c r="C523" s="2" t="str">
        <f>B521&amp;"B"</f>
        <v>436.BV17B</v>
      </c>
      <c r="D523" s="11"/>
      <c r="E523" s="9" t="s">
        <v>1083</v>
      </c>
      <c r="F523" s="9"/>
      <c r="G523" s="5" t="s">
        <v>31</v>
      </c>
      <c r="H523" s="5" t="s">
        <v>1017</v>
      </c>
      <c r="I523" s="6">
        <v>50</v>
      </c>
      <c r="J523" s="6"/>
      <c r="K523" s="8">
        <f t="shared" si="38"/>
        <v>0</v>
      </c>
      <c r="L523" s="8" t="str">
        <f t="shared" si="39"/>
        <v/>
      </c>
      <c r="M523" s="13" t="s">
        <v>1089</v>
      </c>
      <c r="N523" s="127"/>
      <c r="O523" s="127"/>
      <c r="P523" s="127"/>
      <c r="Q523" s="127"/>
      <c r="R523" s="128"/>
      <c r="S523" s="127"/>
    </row>
    <row r="524" spans="1:19" s="108" customFormat="1" ht="123" customHeight="1" x14ac:dyDescent="0.25">
      <c r="A524" s="1">
        <f>A513+4</f>
        <v>437</v>
      </c>
      <c r="B524" s="1" t="str">
        <f t="shared" si="41"/>
        <v>437.BV17</v>
      </c>
      <c r="C524" s="1" t="str">
        <f>B524</f>
        <v>437.BV17</v>
      </c>
      <c r="D524" s="44"/>
      <c r="E524" s="29" t="s">
        <v>1094</v>
      </c>
      <c r="F524" s="29"/>
      <c r="G524" s="3" t="s">
        <v>41</v>
      </c>
      <c r="H524" s="3" t="s">
        <v>1095</v>
      </c>
      <c r="I524" s="8">
        <v>8</v>
      </c>
      <c r="J524" s="8"/>
      <c r="K524" s="8" t="str">
        <f t="shared" si="38"/>
        <v/>
      </c>
      <c r="L524" s="8">
        <f t="shared" si="39"/>
        <v>0</v>
      </c>
      <c r="M524" s="46" t="s">
        <v>1096</v>
      </c>
      <c r="N524" s="130"/>
      <c r="O524" s="130"/>
      <c r="P524" s="130"/>
      <c r="Q524" s="130"/>
      <c r="R524" s="129"/>
      <c r="S524" s="130"/>
    </row>
    <row r="525" spans="1:19" s="230" customFormat="1" ht="123" customHeight="1" x14ac:dyDescent="0.2">
      <c r="A525" s="2"/>
      <c r="B525" s="2"/>
      <c r="C525" s="15" t="str">
        <f>B524&amp;"A"</f>
        <v>437.BV17A</v>
      </c>
      <c r="D525" s="11"/>
      <c r="E525" s="9" t="s">
        <v>1097</v>
      </c>
      <c r="F525" s="9"/>
      <c r="G525" s="5" t="s">
        <v>31</v>
      </c>
      <c r="H525" s="5" t="s">
        <v>285</v>
      </c>
      <c r="I525" s="6">
        <v>8</v>
      </c>
      <c r="J525" s="6"/>
      <c r="K525" s="8">
        <f t="shared" si="38"/>
        <v>0</v>
      </c>
      <c r="L525" s="8" t="str">
        <f t="shared" si="39"/>
        <v/>
      </c>
      <c r="M525" s="41" t="s">
        <v>1098</v>
      </c>
      <c r="N525" s="129"/>
      <c r="O525" s="129"/>
      <c r="P525" s="130"/>
      <c r="Q525" s="130"/>
      <c r="R525" s="102"/>
      <c r="S525" s="129"/>
    </row>
    <row r="526" spans="1:19" s="230" customFormat="1" ht="123" customHeight="1" x14ac:dyDescent="0.2">
      <c r="A526" s="2"/>
      <c r="B526" s="2"/>
      <c r="C526" s="2" t="str">
        <f>B524&amp;"B"</f>
        <v>437.BV17B</v>
      </c>
      <c r="D526" s="11"/>
      <c r="E526" s="9" t="s">
        <v>1083</v>
      </c>
      <c r="F526" s="9"/>
      <c r="G526" s="5" t="s">
        <v>31</v>
      </c>
      <c r="H526" s="5" t="s">
        <v>1017</v>
      </c>
      <c r="I526" s="6">
        <v>56</v>
      </c>
      <c r="J526" s="6"/>
      <c r="K526" s="8">
        <f t="shared" si="38"/>
        <v>0</v>
      </c>
      <c r="L526" s="8" t="str">
        <f t="shared" si="39"/>
        <v/>
      </c>
      <c r="M526" s="13" t="s">
        <v>1089</v>
      </c>
      <c r="N526" s="129"/>
      <c r="O526" s="129"/>
      <c r="P526" s="130"/>
      <c r="Q526" s="130"/>
      <c r="R526" s="102"/>
      <c r="S526" s="129"/>
    </row>
    <row r="527" spans="1:19" s="230" customFormat="1" ht="123" customHeight="1" x14ac:dyDescent="0.2">
      <c r="A527" s="2"/>
      <c r="B527" s="2"/>
      <c r="C527" s="15" t="str">
        <f>C524&amp;"C"</f>
        <v>437.BV17C</v>
      </c>
      <c r="D527" s="11"/>
      <c r="E527" s="9" t="s">
        <v>1099</v>
      </c>
      <c r="F527" s="29"/>
      <c r="G527" s="5" t="s">
        <v>31</v>
      </c>
      <c r="H527" s="5" t="s">
        <v>1100</v>
      </c>
      <c r="I527" s="6">
        <v>24</v>
      </c>
      <c r="J527" s="6"/>
      <c r="K527" s="8">
        <f t="shared" si="38"/>
        <v>0</v>
      </c>
      <c r="L527" s="8" t="str">
        <f t="shared" si="39"/>
        <v/>
      </c>
      <c r="M527" s="9" t="s">
        <v>1101</v>
      </c>
      <c r="N527" s="102"/>
      <c r="O527" s="102"/>
      <c r="P527" s="107"/>
      <c r="Q527" s="107"/>
      <c r="R527" s="102"/>
      <c r="S527" s="102"/>
    </row>
    <row r="528" spans="1:19" s="247" customFormat="1" ht="123" customHeight="1" x14ac:dyDescent="0.25">
      <c r="A528" s="1">
        <f>A513+5</f>
        <v>438</v>
      </c>
      <c r="B528" s="1" t="str">
        <f>IF(A528="","",CONCATENATE(A528,".BV17"))</f>
        <v>438.BV17</v>
      </c>
      <c r="C528" s="1" t="str">
        <f>B528</f>
        <v>438.BV17</v>
      </c>
      <c r="D528" s="44"/>
      <c r="E528" s="29" t="s">
        <v>1102</v>
      </c>
      <c r="F528" s="9"/>
      <c r="G528" s="3" t="s">
        <v>41</v>
      </c>
      <c r="H528" s="3" t="s">
        <v>1103</v>
      </c>
      <c r="I528" s="8">
        <v>10</v>
      </c>
      <c r="J528" s="8"/>
      <c r="K528" s="8" t="str">
        <f t="shared" si="38"/>
        <v/>
      </c>
      <c r="L528" s="8">
        <f t="shared" si="39"/>
        <v>0</v>
      </c>
      <c r="M528" s="46" t="s">
        <v>1104</v>
      </c>
      <c r="N528" s="102"/>
      <c r="O528" s="102"/>
      <c r="P528" s="107"/>
      <c r="Q528" s="107"/>
      <c r="R528" s="102"/>
      <c r="S528" s="147"/>
    </row>
    <row r="529" spans="1:19" s="248" customFormat="1" ht="123" customHeight="1" x14ac:dyDescent="0.25">
      <c r="A529" s="2"/>
      <c r="B529" s="2"/>
      <c r="C529" s="2" t="str">
        <f>B528&amp;"A"</f>
        <v>438.BV17A</v>
      </c>
      <c r="D529" s="11"/>
      <c r="E529" s="9" t="s">
        <v>1102</v>
      </c>
      <c r="F529" s="9"/>
      <c r="G529" s="5" t="s">
        <v>31</v>
      </c>
      <c r="H529" s="5" t="s">
        <v>790</v>
      </c>
      <c r="I529" s="6">
        <v>10</v>
      </c>
      <c r="J529" s="6"/>
      <c r="K529" s="8">
        <f t="shared" si="38"/>
        <v>0</v>
      </c>
      <c r="L529" s="8" t="str">
        <f t="shared" si="39"/>
        <v/>
      </c>
      <c r="M529" s="42" t="s">
        <v>1105</v>
      </c>
      <c r="N529" s="102"/>
      <c r="O529" s="102"/>
      <c r="P529" s="107"/>
      <c r="Q529" s="107"/>
      <c r="R529" s="102"/>
      <c r="S529" s="147"/>
    </row>
    <row r="530" spans="1:19" s="108" customFormat="1" ht="123" customHeight="1" x14ac:dyDescent="0.25">
      <c r="A530" s="2"/>
      <c r="B530" s="2"/>
      <c r="C530" s="2" t="str">
        <f>B528&amp;"B"</f>
        <v>438.BV17B</v>
      </c>
      <c r="D530" s="11"/>
      <c r="E530" s="9" t="s">
        <v>1083</v>
      </c>
      <c r="F530" s="29"/>
      <c r="G530" s="5" t="s">
        <v>31</v>
      </c>
      <c r="H530" s="5" t="s">
        <v>1017</v>
      </c>
      <c r="I530" s="6">
        <v>100</v>
      </c>
      <c r="J530" s="6"/>
      <c r="K530" s="8">
        <f t="shared" si="38"/>
        <v>0</v>
      </c>
      <c r="L530" s="8" t="str">
        <f t="shared" si="39"/>
        <v/>
      </c>
      <c r="M530" s="13" t="s">
        <v>1106</v>
      </c>
      <c r="N530" s="102"/>
      <c r="O530" s="102"/>
      <c r="P530" s="107"/>
      <c r="Q530" s="107"/>
      <c r="R530" s="102"/>
      <c r="S530" s="102"/>
    </row>
    <row r="531" spans="1:19" s="109" customFormat="1" ht="123" customHeight="1" x14ac:dyDescent="0.25">
      <c r="A531" s="1">
        <f>A513+6</f>
        <v>439</v>
      </c>
      <c r="B531" s="1" t="str">
        <f>IF(A531="","",CONCATENATE(A531,".BV17"))</f>
        <v>439.BV17</v>
      </c>
      <c r="C531" s="1" t="str">
        <f>B531</f>
        <v>439.BV17</v>
      </c>
      <c r="D531" s="44"/>
      <c r="E531" s="29" t="s">
        <v>1107</v>
      </c>
      <c r="F531" s="9"/>
      <c r="G531" s="3" t="s">
        <v>41</v>
      </c>
      <c r="H531" s="3" t="s">
        <v>1103</v>
      </c>
      <c r="I531" s="8">
        <v>15</v>
      </c>
      <c r="J531" s="8"/>
      <c r="K531" s="8" t="str">
        <f t="shared" si="38"/>
        <v/>
      </c>
      <c r="L531" s="8">
        <f t="shared" si="39"/>
        <v>0</v>
      </c>
      <c r="M531" s="46" t="s">
        <v>1108</v>
      </c>
      <c r="N531" s="169"/>
      <c r="O531" s="169"/>
      <c r="P531" s="169"/>
      <c r="Q531" s="169"/>
      <c r="R531" s="171"/>
      <c r="S531" s="169"/>
    </row>
    <row r="532" spans="1:19" s="108" customFormat="1" ht="123" customHeight="1" x14ac:dyDescent="0.25">
      <c r="A532" s="2"/>
      <c r="B532" s="2"/>
      <c r="C532" s="2" t="str">
        <f>B531&amp;"A"</f>
        <v>439.BV17A</v>
      </c>
      <c r="D532" s="11"/>
      <c r="E532" s="9" t="s">
        <v>1109</v>
      </c>
      <c r="F532" s="9"/>
      <c r="G532" s="5" t="s">
        <v>31</v>
      </c>
      <c r="H532" s="5" t="s">
        <v>285</v>
      </c>
      <c r="I532" s="6">
        <v>15</v>
      </c>
      <c r="J532" s="6"/>
      <c r="K532" s="8">
        <f t="shared" si="38"/>
        <v>0</v>
      </c>
      <c r="L532" s="8" t="str">
        <f t="shared" si="39"/>
        <v/>
      </c>
      <c r="M532" s="41" t="s">
        <v>1110</v>
      </c>
      <c r="N532" s="113"/>
      <c r="O532" s="113"/>
      <c r="P532" s="113"/>
      <c r="Q532" s="113"/>
      <c r="R532" s="144"/>
      <c r="S532" s="168"/>
    </row>
    <row r="533" spans="1:19" s="108" customFormat="1" ht="123" customHeight="1" x14ac:dyDescent="0.25">
      <c r="A533" s="2"/>
      <c r="B533" s="2"/>
      <c r="C533" s="2" t="str">
        <f>B531&amp;"B"</f>
        <v>439.BV17B</v>
      </c>
      <c r="D533" s="11"/>
      <c r="E533" s="9" t="s">
        <v>1083</v>
      </c>
      <c r="F533" s="29"/>
      <c r="G533" s="5" t="s">
        <v>31</v>
      </c>
      <c r="H533" s="5" t="s">
        <v>1017</v>
      </c>
      <c r="I533" s="6">
        <v>150</v>
      </c>
      <c r="J533" s="6"/>
      <c r="K533" s="8">
        <f t="shared" si="38"/>
        <v>0</v>
      </c>
      <c r="L533" s="8" t="str">
        <f t="shared" si="39"/>
        <v/>
      </c>
      <c r="M533" s="13" t="s">
        <v>1084</v>
      </c>
      <c r="N533" s="144"/>
      <c r="O533" s="144"/>
      <c r="P533" s="113"/>
      <c r="Q533" s="113"/>
      <c r="R533" s="139"/>
      <c r="S533" s="140"/>
    </row>
    <row r="534" spans="1:19" s="108" customFormat="1" ht="123" customHeight="1" x14ac:dyDescent="0.25">
      <c r="A534" s="1">
        <f>A513+7</f>
        <v>440</v>
      </c>
      <c r="B534" s="1" t="str">
        <f>IF(A534="","",CONCATENATE(A534,".BV17"))</f>
        <v>440.BV17</v>
      </c>
      <c r="C534" s="1" t="str">
        <f>B534</f>
        <v>440.BV17</v>
      </c>
      <c r="D534" s="44"/>
      <c r="E534" s="29" t="s">
        <v>1111</v>
      </c>
      <c r="F534" s="9"/>
      <c r="G534" s="3" t="s">
        <v>41</v>
      </c>
      <c r="H534" s="3" t="s">
        <v>1112</v>
      </c>
      <c r="I534" s="8">
        <v>5</v>
      </c>
      <c r="J534" s="8"/>
      <c r="K534" s="8" t="str">
        <f t="shared" si="38"/>
        <v/>
      </c>
      <c r="L534" s="8">
        <f t="shared" si="39"/>
        <v>0</v>
      </c>
      <c r="M534" s="46" t="s">
        <v>1113</v>
      </c>
      <c r="N534" s="144"/>
      <c r="O534" s="144"/>
      <c r="P534" s="113"/>
      <c r="Q534" s="113"/>
      <c r="R534" s="139"/>
      <c r="S534" s="140"/>
    </row>
    <row r="535" spans="1:19" s="108" customFormat="1" ht="123" customHeight="1" x14ac:dyDescent="0.25">
      <c r="A535" s="2"/>
      <c r="B535" s="2"/>
      <c r="C535" s="2" t="str">
        <f>B534&amp;"A"</f>
        <v>440.BV17A</v>
      </c>
      <c r="D535" s="11"/>
      <c r="E535" s="9" t="s">
        <v>1111</v>
      </c>
      <c r="F535" s="9"/>
      <c r="G535" s="5" t="s">
        <v>31</v>
      </c>
      <c r="H535" s="5" t="s">
        <v>790</v>
      </c>
      <c r="I535" s="6">
        <v>5</v>
      </c>
      <c r="J535" s="6"/>
      <c r="K535" s="8">
        <f t="shared" si="38"/>
        <v>0</v>
      </c>
      <c r="L535" s="8" t="str">
        <f t="shared" si="39"/>
        <v/>
      </c>
      <c r="M535" s="43" t="s">
        <v>1114</v>
      </c>
      <c r="N535" s="113"/>
      <c r="O535" s="113"/>
      <c r="P535" s="113"/>
      <c r="Q535" s="113"/>
      <c r="R535" s="144"/>
      <c r="S535" s="168"/>
    </row>
    <row r="536" spans="1:19" s="109" customFormat="1" ht="123" customHeight="1" x14ac:dyDescent="0.25">
      <c r="A536" s="2"/>
      <c r="B536" s="2"/>
      <c r="C536" s="2" t="str">
        <f>B534&amp;"B"</f>
        <v>440.BV17B</v>
      </c>
      <c r="D536" s="11"/>
      <c r="E536" s="9" t="s">
        <v>1083</v>
      </c>
      <c r="F536" s="29"/>
      <c r="G536" s="5" t="s">
        <v>31</v>
      </c>
      <c r="H536" s="5" t="s">
        <v>1017</v>
      </c>
      <c r="I536" s="6">
        <v>40</v>
      </c>
      <c r="J536" s="6"/>
      <c r="K536" s="8">
        <f t="shared" si="38"/>
        <v>0</v>
      </c>
      <c r="L536" s="8" t="str">
        <f t="shared" si="39"/>
        <v/>
      </c>
      <c r="M536" s="13" t="s">
        <v>1084</v>
      </c>
      <c r="N536" s="144"/>
      <c r="O536" s="144"/>
      <c r="P536" s="113"/>
      <c r="Q536" s="113"/>
      <c r="R536" s="139"/>
      <c r="S536" s="140"/>
    </row>
    <row r="537" spans="1:19" s="108" customFormat="1" ht="123" customHeight="1" x14ac:dyDescent="0.25">
      <c r="A537" s="1">
        <f>A513+8</f>
        <v>441</v>
      </c>
      <c r="B537" s="1" t="str">
        <f>IF(A537="","",CONCATENATE(A537,".BV17"))</f>
        <v>441.BV17</v>
      </c>
      <c r="C537" s="1" t="str">
        <f>B537</f>
        <v>441.BV17</v>
      </c>
      <c r="D537" s="44"/>
      <c r="E537" s="29" t="s">
        <v>1115</v>
      </c>
      <c r="F537" s="9"/>
      <c r="G537" s="3" t="s">
        <v>41</v>
      </c>
      <c r="H537" s="3" t="s">
        <v>1116</v>
      </c>
      <c r="I537" s="8">
        <v>15</v>
      </c>
      <c r="J537" s="8"/>
      <c r="K537" s="8" t="str">
        <f t="shared" si="38"/>
        <v/>
      </c>
      <c r="L537" s="8">
        <f t="shared" si="39"/>
        <v>0</v>
      </c>
      <c r="M537" s="46" t="s">
        <v>1117</v>
      </c>
      <c r="N537" s="113"/>
      <c r="O537" s="113"/>
      <c r="P537" s="113"/>
      <c r="Q537" s="113"/>
      <c r="R537" s="144"/>
      <c r="S537" s="168"/>
    </row>
    <row r="538" spans="1:19" s="108" customFormat="1" ht="123" customHeight="1" x14ac:dyDescent="0.25">
      <c r="A538" s="2"/>
      <c r="B538" s="2"/>
      <c r="C538" s="2" t="str">
        <f>B537&amp;"A"</f>
        <v>441.BV17A</v>
      </c>
      <c r="D538" s="11"/>
      <c r="E538" s="9" t="s">
        <v>1118</v>
      </c>
      <c r="F538" s="9"/>
      <c r="G538" s="5" t="s">
        <v>31</v>
      </c>
      <c r="H538" s="5" t="s">
        <v>285</v>
      </c>
      <c r="I538" s="6">
        <v>15</v>
      </c>
      <c r="J538" s="6"/>
      <c r="K538" s="8">
        <f t="shared" si="38"/>
        <v>0</v>
      </c>
      <c r="L538" s="8" t="str">
        <f t="shared" si="39"/>
        <v/>
      </c>
      <c r="M538" s="41" t="s">
        <v>1119</v>
      </c>
      <c r="N538" s="144"/>
      <c r="O538" s="144"/>
      <c r="P538" s="123"/>
      <c r="Q538" s="113"/>
      <c r="R538" s="139"/>
      <c r="S538" s="140"/>
    </row>
    <row r="539" spans="1:19" s="108" customFormat="1" ht="123" customHeight="1" x14ac:dyDescent="0.25">
      <c r="A539" s="2"/>
      <c r="B539" s="2"/>
      <c r="C539" s="2" t="str">
        <f>B537&amp;"B"</f>
        <v>441.BV17B</v>
      </c>
      <c r="D539" s="11"/>
      <c r="E539" s="9" t="s">
        <v>1083</v>
      </c>
      <c r="F539" s="45"/>
      <c r="G539" s="5" t="s">
        <v>31</v>
      </c>
      <c r="H539" s="5" t="s">
        <v>1017</v>
      </c>
      <c r="I539" s="6">
        <f>15*6</f>
        <v>90</v>
      </c>
      <c r="J539" s="6"/>
      <c r="K539" s="8">
        <f t="shared" si="38"/>
        <v>0</v>
      </c>
      <c r="L539" s="8" t="str">
        <f t="shared" si="39"/>
        <v/>
      </c>
      <c r="M539" s="13" t="s">
        <v>1106</v>
      </c>
      <c r="N539" s="144"/>
      <c r="O539" s="144"/>
      <c r="P539" s="123"/>
      <c r="Q539" s="113"/>
      <c r="R539" s="139"/>
      <c r="S539" s="140"/>
    </row>
    <row r="540" spans="1:19" s="108" customFormat="1" ht="123" customHeight="1" x14ac:dyDescent="0.25">
      <c r="A540" s="1">
        <f>A513+9</f>
        <v>442</v>
      </c>
      <c r="B540" s="1" t="str">
        <f>IF(A540="","",CONCATENATE(A540,".BV17"))</f>
        <v>442.BV17</v>
      </c>
      <c r="C540" s="1" t="str">
        <f>B540</f>
        <v>442.BV17</v>
      </c>
      <c r="D540" s="44"/>
      <c r="E540" s="29" t="s">
        <v>1120</v>
      </c>
      <c r="F540" s="20"/>
      <c r="G540" s="3" t="s">
        <v>41</v>
      </c>
      <c r="H540" s="3" t="s">
        <v>1121</v>
      </c>
      <c r="I540" s="8">
        <v>20</v>
      </c>
      <c r="J540" s="8"/>
      <c r="K540" s="8" t="str">
        <f t="shared" si="38"/>
        <v/>
      </c>
      <c r="L540" s="8">
        <f t="shared" si="39"/>
        <v>0</v>
      </c>
      <c r="M540" s="46" t="s">
        <v>1122</v>
      </c>
      <c r="N540" s="144"/>
      <c r="O540" s="144"/>
      <c r="P540" s="123"/>
      <c r="Q540" s="113"/>
      <c r="R540" s="139"/>
      <c r="S540" s="140"/>
    </row>
    <row r="541" spans="1:19" s="108" customFormat="1" ht="123" customHeight="1" x14ac:dyDescent="0.25">
      <c r="A541" s="2"/>
      <c r="B541" s="2"/>
      <c r="C541" s="2" t="str">
        <f>B540&amp;"A"</f>
        <v>442.BV17A</v>
      </c>
      <c r="D541" s="11"/>
      <c r="E541" s="9" t="s">
        <v>1123</v>
      </c>
      <c r="F541" s="9"/>
      <c r="G541" s="5" t="s">
        <v>31</v>
      </c>
      <c r="H541" s="5" t="s">
        <v>285</v>
      </c>
      <c r="I541" s="6">
        <v>20</v>
      </c>
      <c r="J541" s="6"/>
      <c r="K541" s="8">
        <f t="shared" si="38"/>
        <v>0</v>
      </c>
      <c r="L541" s="8" t="str">
        <f t="shared" si="39"/>
        <v/>
      </c>
      <c r="M541" s="39" t="s">
        <v>1124</v>
      </c>
      <c r="N541" s="249"/>
      <c r="O541" s="249"/>
      <c r="P541" s="250"/>
      <c r="Q541" s="250"/>
      <c r="R541" s="134"/>
      <c r="S541" s="134"/>
    </row>
    <row r="542" spans="1:19" s="108" customFormat="1" ht="123" customHeight="1" x14ac:dyDescent="0.25">
      <c r="A542" s="2"/>
      <c r="B542" s="2"/>
      <c r="C542" s="2" t="str">
        <f>B540&amp;"B"</f>
        <v>442.BV17B</v>
      </c>
      <c r="D542" s="11"/>
      <c r="E542" s="9" t="s">
        <v>1083</v>
      </c>
      <c r="F542" s="45"/>
      <c r="G542" s="5" t="s">
        <v>31</v>
      </c>
      <c r="H542" s="5" t="s">
        <v>1017</v>
      </c>
      <c r="I542" s="6">
        <v>140</v>
      </c>
      <c r="J542" s="6"/>
      <c r="K542" s="8">
        <f t="shared" si="38"/>
        <v>0</v>
      </c>
      <c r="L542" s="8" t="str">
        <f t="shared" si="39"/>
        <v/>
      </c>
      <c r="M542" s="13" t="s">
        <v>1084</v>
      </c>
      <c r="N542" s="134"/>
      <c r="O542" s="134"/>
      <c r="P542" s="250"/>
      <c r="Q542" s="250"/>
      <c r="R542" s="139"/>
      <c r="S542" s="140"/>
    </row>
    <row r="543" spans="1:19" s="108" customFormat="1" ht="123" customHeight="1" x14ac:dyDescent="0.25">
      <c r="A543" s="1">
        <f>A513+10</f>
        <v>443</v>
      </c>
      <c r="B543" s="1" t="str">
        <f>IF(A543="","",CONCATENATE(A543,".BV17"))</f>
        <v>443.BV17</v>
      </c>
      <c r="C543" s="1" t="str">
        <f>B543</f>
        <v>443.BV17</v>
      </c>
      <c r="D543" s="44"/>
      <c r="E543" s="45" t="s">
        <v>1125</v>
      </c>
      <c r="F543" s="20"/>
      <c r="G543" s="3" t="s">
        <v>41</v>
      </c>
      <c r="H543" s="3" t="s">
        <v>1112</v>
      </c>
      <c r="I543" s="8">
        <v>20</v>
      </c>
      <c r="J543" s="8"/>
      <c r="K543" s="8" t="str">
        <f t="shared" si="38"/>
        <v/>
      </c>
      <c r="L543" s="8">
        <f t="shared" si="39"/>
        <v>0</v>
      </c>
      <c r="M543" s="46" t="s">
        <v>1126</v>
      </c>
      <c r="N543" s="102"/>
      <c r="O543" s="102"/>
      <c r="P543" s="107"/>
      <c r="Q543" s="107"/>
      <c r="R543" s="102"/>
      <c r="S543" s="102"/>
    </row>
    <row r="544" spans="1:19" s="108" customFormat="1" ht="123" customHeight="1" x14ac:dyDescent="0.25">
      <c r="A544" s="2"/>
      <c r="B544" s="2"/>
      <c r="C544" s="2" t="str">
        <f>B543&amp;"A"</f>
        <v>443.BV17A</v>
      </c>
      <c r="D544" s="11"/>
      <c r="E544" s="20" t="s">
        <v>1127</v>
      </c>
      <c r="F544" s="9"/>
      <c r="G544" s="5" t="s">
        <v>31</v>
      </c>
      <c r="H544" s="5" t="s">
        <v>168</v>
      </c>
      <c r="I544" s="6">
        <v>20</v>
      </c>
      <c r="J544" s="6"/>
      <c r="K544" s="8">
        <f t="shared" si="38"/>
        <v>0</v>
      </c>
      <c r="L544" s="8" t="str">
        <f t="shared" si="39"/>
        <v/>
      </c>
      <c r="M544" s="41" t="s">
        <v>1128</v>
      </c>
      <c r="N544" s="102"/>
      <c r="O544" s="102"/>
      <c r="P544" s="107"/>
      <c r="Q544" s="107"/>
      <c r="R544" s="102"/>
      <c r="S544" s="102"/>
    </row>
    <row r="545" spans="1:19" s="108" customFormat="1" ht="123" customHeight="1" x14ac:dyDescent="0.25">
      <c r="A545" s="2"/>
      <c r="B545" s="2"/>
      <c r="C545" s="2" t="str">
        <f>B543&amp;"B"</f>
        <v>443.BV17B</v>
      </c>
      <c r="D545" s="11"/>
      <c r="E545" s="9" t="s">
        <v>1083</v>
      </c>
      <c r="F545" s="10"/>
      <c r="G545" s="5" t="s">
        <v>31</v>
      </c>
      <c r="H545" s="5" t="s">
        <v>1017</v>
      </c>
      <c r="I545" s="6">
        <f>20*8</f>
        <v>160</v>
      </c>
      <c r="J545" s="6"/>
      <c r="K545" s="8"/>
      <c r="L545" s="8"/>
      <c r="M545" s="13" t="s">
        <v>1084</v>
      </c>
      <c r="N545" s="138"/>
      <c r="O545" s="138"/>
      <c r="P545" s="123"/>
      <c r="Q545" s="123"/>
      <c r="R545" s="139"/>
      <c r="S545" s="140"/>
    </row>
    <row r="546" spans="1:19" s="108" customFormat="1" ht="123" customHeight="1" x14ac:dyDescent="0.25">
      <c r="A546" s="1">
        <f>A513+11</f>
        <v>444</v>
      </c>
      <c r="B546" s="1" t="str">
        <f t="shared" ref="B546" si="42">IF(A546="","",CONCATENATE(A546,".BV17"))</f>
        <v>444.BV17</v>
      </c>
      <c r="C546" s="1" t="str">
        <f>B546</f>
        <v>444.BV17</v>
      </c>
      <c r="D546" s="44"/>
      <c r="E546" s="45" t="s">
        <v>1129</v>
      </c>
      <c r="F546" s="29"/>
      <c r="G546" s="3" t="s">
        <v>41</v>
      </c>
      <c r="H546" s="3" t="s">
        <v>1112</v>
      </c>
      <c r="I546" s="8">
        <v>20</v>
      </c>
      <c r="J546" s="8"/>
      <c r="K546" s="8" t="str">
        <f t="shared" ref="K546:K566" si="43">IF(G546="Bộ","",J546*I546)</f>
        <v/>
      </c>
      <c r="L546" s="8">
        <f>IF(G546="Bộ",I546*J546,"")</f>
        <v>0</v>
      </c>
      <c r="M546" s="46" t="s">
        <v>1130</v>
      </c>
      <c r="N546" s="102"/>
      <c r="O546" s="102"/>
      <c r="P546" s="107"/>
      <c r="Q546" s="107"/>
      <c r="R546" s="102"/>
      <c r="S546" s="102"/>
    </row>
    <row r="547" spans="1:19" s="112" customFormat="1" ht="123" customHeight="1" x14ac:dyDescent="0.25">
      <c r="A547" s="2"/>
      <c r="B547" s="2"/>
      <c r="C547" s="2" t="str">
        <f>C546&amp;"A"</f>
        <v>444.BV17A</v>
      </c>
      <c r="D547" s="11"/>
      <c r="E547" s="20" t="s">
        <v>1131</v>
      </c>
      <c r="F547" s="9"/>
      <c r="G547" s="5" t="s">
        <v>31</v>
      </c>
      <c r="H547" s="5" t="s">
        <v>168</v>
      </c>
      <c r="I547" s="6">
        <v>20</v>
      </c>
      <c r="J547" s="6"/>
      <c r="K547" s="6">
        <f t="shared" si="43"/>
        <v>0</v>
      </c>
      <c r="L547" s="8" t="str">
        <f>IF(G547="Bộ",I547*J547,"")</f>
        <v/>
      </c>
      <c r="M547" s="41" t="s">
        <v>1132</v>
      </c>
      <c r="N547" s="102"/>
      <c r="O547" s="102"/>
      <c r="P547" s="107"/>
      <c r="Q547" s="107"/>
      <c r="R547" s="102"/>
      <c r="S547" s="102"/>
    </row>
    <row r="548" spans="1:19" s="112" customFormat="1" ht="123" customHeight="1" x14ac:dyDescent="0.25">
      <c r="A548" s="2"/>
      <c r="B548" s="2"/>
      <c r="C548" s="2" t="str">
        <f>B546&amp;"B"</f>
        <v>444.BV17B</v>
      </c>
      <c r="D548" s="11"/>
      <c r="E548" s="9" t="s">
        <v>1083</v>
      </c>
      <c r="F548" s="9"/>
      <c r="G548" s="5" t="s">
        <v>31</v>
      </c>
      <c r="H548" s="5" t="s">
        <v>1017</v>
      </c>
      <c r="I548" s="6">
        <v>160</v>
      </c>
      <c r="J548" s="6"/>
      <c r="K548" s="6">
        <f t="shared" si="43"/>
        <v>0</v>
      </c>
      <c r="L548" s="8"/>
      <c r="M548" s="13" t="s">
        <v>1089</v>
      </c>
      <c r="N548" s="102"/>
      <c r="O548" s="102"/>
      <c r="P548" s="107"/>
      <c r="Q548" s="107"/>
      <c r="R548" s="102"/>
      <c r="S548" s="102"/>
    </row>
    <row r="549" spans="1:19" s="112" customFormat="1" ht="19.5" customHeight="1" x14ac:dyDescent="0.25">
      <c r="A549" s="2" t="str">
        <f>IF(I549="","",COUNTA($I$11:I549))</f>
        <v/>
      </c>
      <c r="B549" s="2" t="str">
        <f t="shared" ref="B549" si="44">IF(A549="","",CONCATENATE(A549,".BV17"))</f>
        <v/>
      </c>
      <c r="C549" s="2"/>
      <c r="D549" s="2"/>
      <c r="E549" s="10" t="s">
        <v>1133</v>
      </c>
      <c r="F549" s="29"/>
      <c r="G549" s="3"/>
      <c r="H549" s="3"/>
      <c r="I549" s="6"/>
      <c r="J549" s="6"/>
      <c r="K549" s="8"/>
      <c r="L549" s="8" t="str">
        <f>IF(G549="Bộ",I549*J549,"")</f>
        <v/>
      </c>
      <c r="M549" s="29"/>
      <c r="N549" s="102"/>
      <c r="O549" s="102"/>
      <c r="P549" s="107"/>
      <c r="Q549" s="107"/>
      <c r="R549" s="102"/>
      <c r="S549" s="102"/>
    </row>
    <row r="550" spans="1:19" s="119" customFormat="1" ht="123" customHeight="1" x14ac:dyDescent="0.25">
      <c r="A550" s="1">
        <f>A513+12</f>
        <v>445</v>
      </c>
      <c r="B550" s="1" t="str">
        <f>IF(A550="","",CONCATENATE(A550,".BV17"))</f>
        <v>445.BV17</v>
      </c>
      <c r="C550" s="1" t="str">
        <f>B550</f>
        <v>445.BV17</v>
      </c>
      <c r="D550" s="44"/>
      <c r="E550" s="29" t="s">
        <v>1134</v>
      </c>
      <c r="F550" s="9"/>
      <c r="G550" s="3" t="s">
        <v>41</v>
      </c>
      <c r="H550" s="3" t="s">
        <v>1135</v>
      </c>
      <c r="I550" s="8">
        <v>10</v>
      </c>
      <c r="J550" s="8"/>
      <c r="K550" s="6" t="str">
        <f t="shared" si="43"/>
        <v/>
      </c>
      <c r="L550" s="8">
        <f>IF(G550="Bộ",I550*J550,"")</f>
        <v>0</v>
      </c>
      <c r="M550" s="46" t="s">
        <v>1136</v>
      </c>
      <c r="N550" s="102"/>
      <c r="O550" s="102"/>
      <c r="P550" s="107"/>
      <c r="Q550" s="107"/>
      <c r="R550" s="102"/>
      <c r="S550" s="102"/>
    </row>
    <row r="551" spans="1:19" s="119" customFormat="1" ht="123" customHeight="1" x14ac:dyDescent="0.25">
      <c r="A551" s="2"/>
      <c r="B551" s="2"/>
      <c r="C551" s="2" t="str">
        <f>B550&amp;"A"</f>
        <v>445.BV17A</v>
      </c>
      <c r="D551" s="11"/>
      <c r="E551" s="9" t="s">
        <v>1137</v>
      </c>
      <c r="F551" s="9"/>
      <c r="G551" s="5" t="s">
        <v>31</v>
      </c>
      <c r="H551" s="5" t="s">
        <v>790</v>
      </c>
      <c r="I551" s="6">
        <v>10</v>
      </c>
      <c r="J551" s="6"/>
      <c r="K551" s="6">
        <f t="shared" si="43"/>
        <v>0</v>
      </c>
      <c r="L551" s="8"/>
      <c r="M551" s="9" t="s">
        <v>1138</v>
      </c>
      <c r="N551" s="102"/>
      <c r="O551" s="102"/>
      <c r="P551" s="107"/>
      <c r="Q551" s="107"/>
      <c r="R551" s="102"/>
      <c r="S551" s="102"/>
    </row>
    <row r="552" spans="1:19" s="108" customFormat="1" ht="123" customHeight="1" x14ac:dyDescent="0.25">
      <c r="A552" s="2"/>
      <c r="B552" s="2"/>
      <c r="C552" s="2" t="str">
        <f>B550&amp;"B"</f>
        <v>445.BV17B</v>
      </c>
      <c r="D552" s="11"/>
      <c r="E552" s="9" t="s">
        <v>1139</v>
      </c>
      <c r="F552" s="47"/>
      <c r="G552" s="5" t="s">
        <v>31</v>
      </c>
      <c r="H552" s="5" t="s">
        <v>1017</v>
      </c>
      <c r="I552" s="6">
        <v>100</v>
      </c>
      <c r="J552" s="6"/>
      <c r="K552" s="8">
        <f t="shared" si="43"/>
        <v>0</v>
      </c>
      <c r="L552" s="8" t="str">
        <f>IF(G552="Bộ",I552*J552,"")</f>
        <v/>
      </c>
      <c r="M552" s="13" t="s">
        <v>1140</v>
      </c>
      <c r="N552" s="251"/>
      <c r="O552" s="251"/>
      <c r="P552" s="107"/>
      <c r="Q552" s="252"/>
      <c r="R552" s="102"/>
      <c r="S552" s="102"/>
    </row>
    <row r="553" spans="1:19" s="108" customFormat="1" ht="123" customHeight="1" x14ac:dyDescent="0.25">
      <c r="A553" s="1">
        <f>A513+13</f>
        <v>446</v>
      </c>
      <c r="B553" s="1" t="str">
        <f>IF(A553="","",CONCATENATE(A553,".BV17"))</f>
        <v>446.BV17</v>
      </c>
      <c r="C553" s="1" t="str">
        <f>B553</f>
        <v>446.BV17</v>
      </c>
      <c r="D553" s="44"/>
      <c r="E553" s="29" t="s">
        <v>1141</v>
      </c>
      <c r="F553" s="48"/>
      <c r="G553" s="3" t="s">
        <v>41</v>
      </c>
      <c r="H553" s="3" t="s">
        <v>1135</v>
      </c>
      <c r="I553" s="8">
        <v>10</v>
      </c>
      <c r="J553" s="8"/>
      <c r="K553" s="8" t="str">
        <f t="shared" si="43"/>
        <v/>
      </c>
      <c r="L553" s="8">
        <f>IF(G553="Bộ",I553*J553,"")</f>
        <v>0</v>
      </c>
      <c r="M553" s="46" t="s">
        <v>1142</v>
      </c>
      <c r="N553" s="102"/>
      <c r="O553" s="102"/>
      <c r="P553" s="107"/>
      <c r="Q553" s="252"/>
      <c r="R553" s="102"/>
      <c r="S553" s="102"/>
    </row>
    <row r="554" spans="1:19" s="108" customFormat="1" ht="123" customHeight="1" x14ac:dyDescent="0.25">
      <c r="A554" s="2"/>
      <c r="B554" s="2"/>
      <c r="C554" s="2" t="str">
        <f>B553&amp;"A"</f>
        <v>446.BV17A</v>
      </c>
      <c r="D554" s="11"/>
      <c r="E554" s="9" t="s">
        <v>1143</v>
      </c>
      <c r="F554" s="9"/>
      <c r="G554" s="5" t="s">
        <v>31</v>
      </c>
      <c r="H554" s="5" t="s">
        <v>285</v>
      </c>
      <c r="I554" s="6">
        <v>10</v>
      </c>
      <c r="J554" s="6"/>
      <c r="K554" s="8">
        <f t="shared" si="43"/>
        <v>0</v>
      </c>
      <c r="L554" s="8" t="str">
        <f>IF(G554="Bộ",I554*J554,"")</f>
        <v/>
      </c>
      <c r="M554" s="9" t="s">
        <v>1144</v>
      </c>
      <c r="N554" s="251"/>
      <c r="O554" s="251"/>
      <c r="P554" s="252"/>
      <c r="Q554" s="252"/>
      <c r="R554" s="251"/>
      <c r="S554" s="102"/>
    </row>
    <row r="555" spans="1:19" s="108" customFormat="1" ht="123" customHeight="1" x14ac:dyDescent="0.25">
      <c r="A555" s="2"/>
      <c r="B555" s="2"/>
      <c r="C555" s="2" t="str">
        <f>B553&amp;"B"</f>
        <v>446.BV17B</v>
      </c>
      <c r="D555" s="11"/>
      <c r="E555" s="9" t="s">
        <v>1139</v>
      </c>
      <c r="F555" s="29"/>
      <c r="G555" s="5" t="s">
        <v>31</v>
      </c>
      <c r="H555" s="5" t="s">
        <v>1017</v>
      </c>
      <c r="I555" s="6">
        <v>100</v>
      </c>
      <c r="J555" s="6"/>
      <c r="K555" s="8">
        <f t="shared" si="43"/>
        <v>0</v>
      </c>
      <c r="L555" s="8" t="str">
        <f>IF(G555="Bộ",I555*J555,"")</f>
        <v/>
      </c>
      <c r="M555" s="13" t="s">
        <v>1140</v>
      </c>
      <c r="N555" s="251"/>
      <c r="O555" s="251"/>
      <c r="P555" s="252"/>
      <c r="Q555" s="252"/>
      <c r="R555" s="251"/>
      <c r="S555" s="102"/>
    </row>
    <row r="556" spans="1:19" s="108" customFormat="1" ht="123" customHeight="1" x14ac:dyDescent="0.25">
      <c r="A556" s="1">
        <f>A513+14</f>
        <v>447</v>
      </c>
      <c r="B556" s="1" t="str">
        <f>IF(A556="","",CONCATENATE(A556,".BV17"))</f>
        <v>447.BV17</v>
      </c>
      <c r="C556" s="1" t="str">
        <f>B556</f>
        <v>447.BV17</v>
      </c>
      <c r="D556" s="44"/>
      <c r="E556" s="47" t="s">
        <v>1145</v>
      </c>
      <c r="F556" s="9"/>
      <c r="G556" s="3" t="s">
        <v>41</v>
      </c>
      <c r="H556" s="3" t="s">
        <v>1135</v>
      </c>
      <c r="I556" s="8">
        <v>5</v>
      </c>
      <c r="J556" s="8"/>
      <c r="K556" s="6" t="str">
        <f t="shared" si="43"/>
        <v/>
      </c>
      <c r="L556" s="8">
        <f>IF(G556="Bộ",I556*J556,"")</f>
        <v>0</v>
      </c>
      <c r="M556" s="46" t="s">
        <v>1146</v>
      </c>
      <c r="N556" s="220"/>
      <c r="O556" s="220"/>
      <c r="P556" s="107"/>
      <c r="Q556" s="107"/>
      <c r="R556" s="102"/>
      <c r="S556" s="102"/>
    </row>
    <row r="557" spans="1:19" s="108" customFormat="1" ht="123" customHeight="1" x14ac:dyDescent="0.25">
      <c r="A557" s="2"/>
      <c r="B557" s="2"/>
      <c r="C557" s="2" t="str">
        <f>B556&amp;"A"</f>
        <v>447.BV17A</v>
      </c>
      <c r="D557" s="11"/>
      <c r="E557" s="48" t="s">
        <v>1147</v>
      </c>
      <c r="F557" s="9"/>
      <c r="G557" s="5" t="s">
        <v>31</v>
      </c>
      <c r="H557" s="5" t="s">
        <v>790</v>
      </c>
      <c r="I557" s="6">
        <v>5</v>
      </c>
      <c r="J557" s="6"/>
      <c r="K557" s="6">
        <f t="shared" si="43"/>
        <v>0</v>
      </c>
      <c r="L557" s="8"/>
      <c r="M557" s="39" t="s">
        <v>1148</v>
      </c>
      <c r="N557" s="102"/>
      <c r="O557" s="102"/>
      <c r="P557" s="107"/>
      <c r="Q557" s="107"/>
      <c r="R557" s="102"/>
      <c r="S557" s="102"/>
    </row>
    <row r="558" spans="1:19" s="108" customFormat="1" ht="123" customHeight="1" x14ac:dyDescent="0.25">
      <c r="A558" s="2"/>
      <c r="B558" s="2"/>
      <c r="C558" s="2" t="str">
        <f>B556&amp;"B"</f>
        <v>447.BV17B</v>
      </c>
      <c r="D558" s="11"/>
      <c r="E558" s="9" t="s">
        <v>1139</v>
      </c>
      <c r="F558" s="45"/>
      <c r="G558" s="5" t="s">
        <v>31</v>
      </c>
      <c r="H558" s="5" t="s">
        <v>1017</v>
      </c>
      <c r="I558" s="6">
        <v>50</v>
      </c>
      <c r="J558" s="6"/>
      <c r="K558" s="8">
        <f t="shared" si="43"/>
        <v>0</v>
      </c>
      <c r="L558" s="8" t="str">
        <f t="shared" ref="L558:L568" si="45">IF(G558="Bộ",I558*J558,"")</f>
        <v/>
      </c>
      <c r="M558" s="13" t="s">
        <v>1140</v>
      </c>
      <c r="N558" s="138"/>
      <c r="O558" s="138"/>
      <c r="P558" s="123"/>
      <c r="Q558" s="123"/>
      <c r="R558" s="139"/>
      <c r="S558" s="140"/>
    </row>
    <row r="559" spans="1:19" s="109" customFormat="1" ht="123" customHeight="1" x14ac:dyDescent="0.25">
      <c r="A559" s="1">
        <f>A513+15</f>
        <v>448</v>
      </c>
      <c r="B559" s="1" t="str">
        <f t="shared" ref="B559:B609" si="46">IF(A559="","",CONCATENATE(A559,".BV17"))</f>
        <v>448.BV17</v>
      </c>
      <c r="C559" s="1" t="str">
        <f>B559</f>
        <v>448.BV17</v>
      </c>
      <c r="D559" s="44"/>
      <c r="E559" s="29" t="s">
        <v>1149</v>
      </c>
      <c r="F559" s="20"/>
      <c r="G559" s="3" t="s">
        <v>41</v>
      </c>
      <c r="H559" s="3" t="s">
        <v>1135</v>
      </c>
      <c r="I559" s="8">
        <v>15</v>
      </c>
      <c r="J559" s="8"/>
      <c r="K559" s="8" t="str">
        <f t="shared" si="43"/>
        <v/>
      </c>
      <c r="L559" s="8">
        <f t="shared" si="45"/>
        <v>0</v>
      </c>
      <c r="M559" s="46" t="s">
        <v>1150</v>
      </c>
      <c r="N559" s="123"/>
      <c r="O559" s="123"/>
      <c r="P559" s="123"/>
      <c r="Q559" s="123"/>
      <c r="R559" s="138"/>
      <c r="S559" s="123"/>
    </row>
    <row r="560" spans="1:19" s="108" customFormat="1" ht="123" customHeight="1" x14ac:dyDescent="0.25">
      <c r="A560" s="2"/>
      <c r="B560" s="2"/>
      <c r="C560" s="2" t="str">
        <f>B559&amp;"A"</f>
        <v>448.BV17A</v>
      </c>
      <c r="D560" s="11"/>
      <c r="E560" s="9" t="s">
        <v>1151</v>
      </c>
      <c r="F560" s="9"/>
      <c r="G560" s="5" t="s">
        <v>31</v>
      </c>
      <c r="H560" s="5" t="s">
        <v>285</v>
      </c>
      <c r="I560" s="6">
        <v>15</v>
      </c>
      <c r="J560" s="6"/>
      <c r="K560" s="8">
        <f t="shared" si="43"/>
        <v>0</v>
      </c>
      <c r="L560" s="8" t="str">
        <f t="shared" si="45"/>
        <v/>
      </c>
      <c r="M560" s="9" t="s">
        <v>1152</v>
      </c>
      <c r="N560" s="102"/>
      <c r="O560" s="102"/>
      <c r="P560" s="107"/>
      <c r="Q560" s="107"/>
      <c r="R560" s="102"/>
      <c r="S560" s="102"/>
    </row>
    <row r="561" spans="1:19" s="108" customFormat="1" ht="123" customHeight="1" x14ac:dyDescent="0.25">
      <c r="A561" s="2"/>
      <c r="B561" s="2"/>
      <c r="C561" s="2" t="str">
        <f>B559&amp;"B"</f>
        <v>448.BV17B</v>
      </c>
      <c r="D561" s="11"/>
      <c r="E561" s="9" t="s">
        <v>1139</v>
      </c>
      <c r="F561" s="29"/>
      <c r="G561" s="5" t="s">
        <v>31</v>
      </c>
      <c r="H561" s="5" t="s">
        <v>1017</v>
      </c>
      <c r="I561" s="6">
        <v>150</v>
      </c>
      <c r="J561" s="6"/>
      <c r="K561" s="8">
        <f t="shared" si="43"/>
        <v>0</v>
      </c>
      <c r="L561" s="8" t="str">
        <f t="shared" si="45"/>
        <v/>
      </c>
      <c r="M561" s="13" t="s">
        <v>1140</v>
      </c>
      <c r="N561" s="102"/>
      <c r="O561" s="102"/>
      <c r="P561" s="107"/>
      <c r="Q561" s="107"/>
      <c r="R561" s="102"/>
      <c r="S561" s="102"/>
    </row>
    <row r="562" spans="1:19" s="109" customFormat="1" ht="123" customHeight="1" x14ac:dyDescent="0.25">
      <c r="A562" s="1">
        <f>A513+16</f>
        <v>449</v>
      </c>
      <c r="B562" s="1" t="str">
        <f t="shared" si="46"/>
        <v>449.BV17</v>
      </c>
      <c r="C562" s="1" t="str">
        <f>B562</f>
        <v>449.BV17</v>
      </c>
      <c r="D562" s="44"/>
      <c r="E562" s="45" t="s">
        <v>1153</v>
      </c>
      <c r="F562" s="9"/>
      <c r="G562" s="3" t="s">
        <v>41</v>
      </c>
      <c r="H562" s="3" t="s">
        <v>1135</v>
      </c>
      <c r="I562" s="8">
        <v>20</v>
      </c>
      <c r="J562" s="8"/>
      <c r="K562" s="8" t="str">
        <f t="shared" si="43"/>
        <v/>
      </c>
      <c r="L562" s="8">
        <f t="shared" si="45"/>
        <v>0</v>
      </c>
      <c r="M562" s="46" t="s">
        <v>1154</v>
      </c>
      <c r="N562" s="102"/>
      <c r="O562" s="102"/>
      <c r="P562" s="107"/>
      <c r="Q562" s="150"/>
      <c r="R562" s="102"/>
      <c r="S562" s="102"/>
    </row>
    <row r="563" spans="1:19" s="109" customFormat="1" ht="123" customHeight="1" x14ac:dyDescent="0.25">
      <c r="A563" s="2"/>
      <c r="B563" s="2"/>
      <c r="C563" s="2" t="str">
        <f>B562&amp;"A"</f>
        <v>449.BV17A</v>
      </c>
      <c r="D563" s="11"/>
      <c r="E563" s="20" t="s">
        <v>1155</v>
      </c>
      <c r="F563" s="9"/>
      <c r="G563" s="5" t="s">
        <v>31</v>
      </c>
      <c r="H563" s="5" t="s">
        <v>285</v>
      </c>
      <c r="I563" s="6">
        <v>20</v>
      </c>
      <c r="J563" s="6"/>
      <c r="K563" s="8">
        <f t="shared" si="43"/>
        <v>0</v>
      </c>
      <c r="L563" s="8" t="str">
        <f t="shared" si="45"/>
        <v/>
      </c>
      <c r="M563" s="42" t="s">
        <v>1156</v>
      </c>
      <c r="N563" s="102"/>
      <c r="O563" s="102"/>
      <c r="P563" s="107"/>
      <c r="Q563" s="150"/>
      <c r="R563" s="102"/>
      <c r="S563" s="102"/>
    </row>
    <row r="564" spans="1:19" s="108" customFormat="1" ht="123" customHeight="1" x14ac:dyDescent="0.25">
      <c r="A564" s="2"/>
      <c r="B564" s="2"/>
      <c r="C564" s="2" t="str">
        <f>B562&amp;"B"</f>
        <v>449.BV17B</v>
      </c>
      <c r="D564" s="11"/>
      <c r="E564" s="9" t="s">
        <v>1139</v>
      </c>
      <c r="F564" s="29"/>
      <c r="G564" s="5" t="s">
        <v>31</v>
      </c>
      <c r="H564" s="5" t="s">
        <v>1017</v>
      </c>
      <c r="I564" s="6">
        <v>200</v>
      </c>
      <c r="J564" s="6"/>
      <c r="K564" s="8">
        <f t="shared" si="43"/>
        <v>0</v>
      </c>
      <c r="L564" s="8" t="str">
        <f t="shared" si="45"/>
        <v/>
      </c>
      <c r="M564" s="13" t="s">
        <v>1140</v>
      </c>
      <c r="N564" s="102"/>
      <c r="O564" s="102"/>
      <c r="P564" s="107"/>
      <c r="Q564" s="107"/>
      <c r="R564" s="102"/>
      <c r="S564" s="102"/>
    </row>
    <row r="565" spans="1:19" s="108" customFormat="1" ht="123" customHeight="1" x14ac:dyDescent="0.25">
      <c r="A565" s="1">
        <f>A513+17</f>
        <v>450</v>
      </c>
      <c r="B565" s="1" t="str">
        <f t="shared" si="46"/>
        <v>450.BV17</v>
      </c>
      <c r="C565" s="1" t="str">
        <f>B565</f>
        <v>450.BV17</v>
      </c>
      <c r="D565" s="44"/>
      <c r="E565" s="29" t="s">
        <v>1157</v>
      </c>
      <c r="F565" s="9"/>
      <c r="G565" s="3" t="s">
        <v>41</v>
      </c>
      <c r="H565" s="3" t="s">
        <v>1135</v>
      </c>
      <c r="I565" s="8">
        <v>30</v>
      </c>
      <c r="J565" s="8"/>
      <c r="K565" s="8" t="str">
        <f t="shared" si="43"/>
        <v/>
      </c>
      <c r="L565" s="8">
        <f t="shared" si="45"/>
        <v>0</v>
      </c>
      <c r="M565" s="46" t="s">
        <v>1158</v>
      </c>
      <c r="N565" s="144"/>
      <c r="O565" s="144"/>
      <c r="P565" s="107"/>
      <c r="Q565" s="107"/>
      <c r="R565" s="102"/>
      <c r="S565" s="102"/>
    </row>
    <row r="566" spans="1:19" s="108" customFormat="1" ht="123" customHeight="1" x14ac:dyDescent="0.25">
      <c r="A566" s="2"/>
      <c r="B566" s="2"/>
      <c r="C566" s="2" t="str">
        <f>B565&amp;"A"</f>
        <v>450.BV17A</v>
      </c>
      <c r="D566" s="11"/>
      <c r="E566" s="9" t="s">
        <v>1159</v>
      </c>
      <c r="F566" s="9"/>
      <c r="G566" s="5" t="s">
        <v>31</v>
      </c>
      <c r="H566" s="5" t="s">
        <v>790</v>
      </c>
      <c r="I566" s="6">
        <v>30</v>
      </c>
      <c r="J566" s="6"/>
      <c r="K566" s="8">
        <f t="shared" si="43"/>
        <v>0</v>
      </c>
      <c r="L566" s="8" t="str">
        <f t="shared" si="45"/>
        <v/>
      </c>
      <c r="M566" s="39" t="s">
        <v>1160</v>
      </c>
      <c r="N566" s="102"/>
      <c r="O566" s="102"/>
      <c r="P566" s="107"/>
      <c r="Q566" s="107"/>
      <c r="R566" s="102"/>
      <c r="S566" s="102"/>
    </row>
    <row r="567" spans="1:19" s="108" customFormat="1" ht="123" customHeight="1" x14ac:dyDescent="0.25">
      <c r="A567" s="2"/>
      <c r="B567" s="2"/>
      <c r="C567" s="2" t="str">
        <f>B565&amp;"B"</f>
        <v>450.BV17B</v>
      </c>
      <c r="D567" s="11"/>
      <c r="E567" s="9" t="s">
        <v>1139</v>
      </c>
      <c r="F567" s="9"/>
      <c r="G567" s="5" t="s">
        <v>31</v>
      </c>
      <c r="H567" s="5" t="s">
        <v>1017</v>
      </c>
      <c r="I567" s="6">
        <v>300</v>
      </c>
      <c r="J567" s="6"/>
      <c r="K567" s="6">
        <f t="shared" ref="K567:K630" si="47">IF(I567="","",J567*I567)</f>
        <v>0</v>
      </c>
      <c r="L567" s="8" t="str">
        <f t="shared" si="45"/>
        <v/>
      </c>
      <c r="M567" s="13" t="s">
        <v>1140</v>
      </c>
      <c r="N567" s="102"/>
      <c r="O567" s="102"/>
      <c r="P567" s="107"/>
      <c r="Q567" s="107"/>
      <c r="R567" s="102"/>
      <c r="S567" s="102"/>
    </row>
    <row r="568" spans="1:19" s="108" customFormat="1" ht="123" customHeight="1" x14ac:dyDescent="0.25">
      <c r="A568" s="1">
        <f>A513+18</f>
        <v>451</v>
      </c>
      <c r="B568" s="1" t="str">
        <f t="shared" ref="B568:B569" si="48">IF(A568="","",CONCATENATE(A568,".BV17"))</f>
        <v>451.BV17</v>
      </c>
      <c r="C568" s="1" t="str">
        <f>B568</f>
        <v>451.BV17</v>
      </c>
      <c r="D568" s="44"/>
      <c r="E568" s="29" t="s">
        <v>1161</v>
      </c>
      <c r="F568" s="9"/>
      <c r="G568" s="3" t="s">
        <v>41</v>
      </c>
      <c r="H568" s="3" t="s">
        <v>1162</v>
      </c>
      <c r="I568" s="8">
        <v>10</v>
      </c>
      <c r="J568" s="8"/>
      <c r="K568" s="6">
        <f t="shared" si="47"/>
        <v>0</v>
      </c>
      <c r="L568" s="8">
        <f t="shared" si="45"/>
        <v>0</v>
      </c>
      <c r="M568" s="46" t="s">
        <v>1163</v>
      </c>
      <c r="N568" s="102"/>
      <c r="O568" s="102"/>
      <c r="P568" s="107"/>
      <c r="Q568" s="107"/>
      <c r="R568" s="102"/>
      <c r="S568" s="102"/>
    </row>
    <row r="569" spans="1:19" s="108" customFormat="1" ht="123" customHeight="1" x14ac:dyDescent="0.25">
      <c r="A569" s="2">
        <f>IF(I569="","",COUNTA($I$11:I569))-34</f>
        <v>455</v>
      </c>
      <c r="B569" s="2" t="str">
        <f t="shared" si="48"/>
        <v>455.BV17</v>
      </c>
      <c r="C569" s="2" t="str">
        <f t="shared" ref="C569" si="49">B569</f>
        <v>455.BV17</v>
      </c>
      <c r="D569" s="11"/>
      <c r="E569" s="9" t="s">
        <v>1164</v>
      </c>
      <c r="F569" s="29"/>
      <c r="G569" s="5" t="s">
        <v>31</v>
      </c>
      <c r="H569" s="5" t="s">
        <v>790</v>
      </c>
      <c r="I569" s="6">
        <v>10</v>
      </c>
      <c r="J569" s="6"/>
      <c r="K569" s="8">
        <f t="shared" si="47"/>
        <v>0</v>
      </c>
      <c r="L569" s="8">
        <f t="shared" ref="L569:L653" si="50">K569</f>
        <v>0</v>
      </c>
      <c r="M569" s="9" t="s">
        <v>1165</v>
      </c>
      <c r="N569" s="134"/>
      <c r="O569" s="134"/>
      <c r="P569" s="250"/>
      <c r="Q569" s="250"/>
      <c r="R569" s="102"/>
      <c r="S569" s="102"/>
    </row>
    <row r="570" spans="1:19" s="108" customFormat="1" ht="123" customHeight="1" x14ac:dyDescent="0.25">
      <c r="A570" s="2"/>
      <c r="B570" s="2"/>
      <c r="C570" s="2" t="str">
        <f>B569&amp;"A"</f>
        <v>455.BV17A</v>
      </c>
      <c r="D570" s="11"/>
      <c r="E570" s="9" t="s">
        <v>1139</v>
      </c>
      <c r="F570" s="29"/>
      <c r="G570" s="5" t="s">
        <v>31</v>
      </c>
      <c r="H570" s="5" t="s">
        <v>1017</v>
      </c>
      <c r="I570" s="6">
        <v>60</v>
      </c>
      <c r="J570" s="6"/>
      <c r="K570" s="6"/>
      <c r="L570" s="8"/>
      <c r="M570" s="13" t="s">
        <v>1140</v>
      </c>
      <c r="N570" s="134"/>
      <c r="O570" s="134"/>
      <c r="P570" s="250"/>
      <c r="Q570" s="250"/>
      <c r="R570" s="102"/>
      <c r="S570" s="102"/>
    </row>
    <row r="571" spans="1:19" s="108" customFormat="1" ht="123" customHeight="1" x14ac:dyDescent="0.25">
      <c r="A571" s="2"/>
      <c r="B571" s="2"/>
      <c r="C571" s="2" t="str">
        <f>B569&amp;"B"</f>
        <v>455.BV17B</v>
      </c>
      <c r="D571" s="11"/>
      <c r="E571" s="9" t="s">
        <v>1166</v>
      </c>
      <c r="F571" s="31"/>
      <c r="G571" s="5" t="s">
        <v>31</v>
      </c>
      <c r="H571" s="5" t="s">
        <v>1100</v>
      </c>
      <c r="I571" s="6">
        <v>20</v>
      </c>
      <c r="J571" s="6"/>
      <c r="K571" s="6">
        <f t="shared" si="47"/>
        <v>0</v>
      </c>
      <c r="L571" s="8">
        <f t="shared" si="50"/>
        <v>0</v>
      </c>
      <c r="M571" s="9" t="s">
        <v>1167</v>
      </c>
      <c r="N571" s="144"/>
      <c r="O571" s="144"/>
      <c r="P571" s="113"/>
      <c r="Q571" s="113"/>
      <c r="R571" s="144"/>
      <c r="S571" s="144"/>
    </row>
    <row r="572" spans="1:19" s="108" customFormat="1" ht="123" customHeight="1" x14ac:dyDescent="0.25">
      <c r="A572" s="2"/>
      <c r="B572" s="2"/>
      <c r="C572" s="2" t="str">
        <f>B569&amp;"C"</f>
        <v>455.BV17C</v>
      </c>
      <c r="D572" s="11"/>
      <c r="E572" s="9" t="s">
        <v>1168</v>
      </c>
      <c r="F572" s="9"/>
      <c r="G572" s="5" t="s">
        <v>31</v>
      </c>
      <c r="H572" s="5" t="s">
        <v>1100</v>
      </c>
      <c r="I572" s="6">
        <v>20</v>
      </c>
      <c r="J572" s="6"/>
      <c r="K572" s="6">
        <f t="shared" si="47"/>
        <v>0</v>
      </c>
      <c r="L572" s="8">
        <f t="shared" si="50"/>
        <v>0</v>
      </c>
      <c r="M572" s="9" t="s">
        <v>1169</v>
      </c>
      <c r="N572" s="144"/>
      <c r="O572" s="144"/>
      <c r="P572" s="113"/>
      <c r="Q572" s="113"/>
      <c r="R572" s="144"/>
      <c r="S572" s="144"/>
    </row>
    <row r="573" spans="1:19" s="108" customFormat="1" ht="107.25" customHeight="1" x14ac:dyDescent="0.25">
      <c r="A573" s="1">
        <f>IF(I573="","",COUNTA($I$11:I573))-34</f>
        <v>459</v>
      </c>
      <c r="B573" s="1" t="str">
        <f t="shared" si="46"/>
        <v>459.BV17</v>
      </c>
      <c r="C573" s="1" t="str">
        <f t="shared" ref="C573:C657" si="51">B573</f>
        <v>459.BV17</v>
      </c>
      <c r="D573" s="44"/>
      <c r="E573" s="29" t="s">
        <v>1170</v>
      </c>
      <c r="F573" s="12"/>
      <c r="G573" s="3" t="s">
        <v>41</v>
      </c>
      <c r="H573" s="3" t="s">
        <v>1171</v>
      </c>
      <c r="I573" s="8">
        <v>2</v>
      </c>
      <c r="J573" s="8"/>
      <c r="K573" s="6">
        <f t="shared" si="47"/>
        <v>0</v>
      </c>
      <c r="L573" s="8"/>
      <c r="M573" s="29" t="s">
        <v>1172</v>
      </c>
      <c r="N573" s="144"/>
      <c r="O573" s="144"/>
      <c r="P573" s="113"/>
      <c r="Q573" s="113"/>
      <c r="R573" s="144"/>
      <c r="S573" s="144"/>
    </row>
    <row r="574" spans="1:19" s="109" customFormat="1" ht="25.5" customHeight="1" x14ac:dyDescent="0.25">
      <c r="A574" s="22"/>
      <c r="B574" s="22"/>
      <c r="C574" s="22"/>
      <c r="D574" s="65"/>
      <c r="E574" s="4" t="s">
        <v>1173</v>
      </c>
      <c r="F574" s="4"/>
      <c r="G574" s="35"/>
      <c r="H574" s="35"/>
      <c r="I574" s="36"/>
      <c r="J574" s="36"/>
      <c r="K574" s="36" t="str">
        <f t="shared" si="47"/>
        <v/>
      </c>
      <c r="L574" s="275"/>
      <c r="M574" s="12"/>
      <c r="N574" s="131"/>
      <c r="O574" s="131"/>
      <c r="P574" s="131"/>
      <c r="Q574" s="131"/>
      <c r="R574" s="276"/>
      <c r="S574" s="131"/>
    </row>
    <row r="575" spans="1:19" s="109" customFormat="1" ht="123" customHeight="1" x14ac:dyDescent="0.25">
      <c r="A575" s="2">
        <f>IF(I575="","",COUNTA($I$11:I575))-34</f>
        <v>460</v>
      </c>
      <c r="B575" s="2" t="str">
        <f t="shared" si="46"/>
        <v>460.BV17</v>
      </c>
      <c r="C575" s="2" t="str">
        <f t="shared" si="51"/>
        <v>460.BV17</v>
      </c>
      <c r="D575" s="5"/>
      <c r="E575" s="31" t="s">
        <v>1174</v>
      </c>
      <c r="F575" s="9"/>
      <c r="G575" s="5" t="s">
        <v>60</v>
      </c>
      <c r="H575" s="32" t="s">
        <v>948</v>
      </c>
      <c r="I575" s="6">
        <v>5</v>
      </c>
      <c r="J575" s="6"/>
      <c r="K575" s="6">
        <f t="shared" si="47"/>
        <v>0</v>
      </c>
      <c r="L575" s="8">
        <f t="shared" si="50"/>
        <v>0</v>
      </c>
      <c r="M575" s="49" t="s">
        <v>1175</v>
      </c>
      <c r="N575" s="107"/>
      <c r="O575" s="107"/>
      <c r="P575" s="107"/>
      <c r="Q575" s="107"/>
      <c r="R575" s="102"/>
      <c r="S575" s="107"/>
    </row>
    <row r="576" spans="1:19" s="108" customFormat="1" ht="123" customHeight="1" x14ac:dyDescent="0.25">
      <c r="A576" s="2">
        <f>IF(I576="","",COUNTA($I$11:I576))-34</f>
        <v>461</v>
      </c>
      <c r="B576" s="2" t="str">
        <f t="shared" si="46"/>
        <v>461.BV17</v>
      </c>
      <c r="C576" s="2" t="str">
        <f t="shared" si="51"/>
        <v>461.BV17</v>
      </c>
      <c r="D576" s="11"/>
      <c r="E576" s="9" t="s">
        <v>1176</v>
      </c>
      <c r="F576" s="9"/>
      <c r="G576" s="5" t="s">
        <v>31</v>
      </c>
      <c r="H576" s="5" t="s">
        <v>339</v>
      </c>
      <c r="I576" s="6">
        <v>6</v>
      </c>
      <c r="J576" s="6"/>
      <c r="K576" s="6">
        <f t="shared" si="47"/>
        <v>0</v>
      </c>
      <c r="L576" s="8">
        <f t="shared" si="50"/>
        <v>0</v>
      </c>
      <c r="M576" s="49" t="s">
        <v>1177</v>
      </c>
      <c r="N576" s="102"/>
      <c r="O576" s="102"/>
      <c r="P576" s="107"/>
      <c r="Q576" s="107"/>
      <c r="R576" s="144"/>
      <c r="S576" s="144"/>
    </row>
    <row r="577" spans="1:19" s="108" customFormat="1" ht="18" customHeight="1" x14ac:dyDescent="0.25">
      <c r="A577" s="2"/>
      <c r="B577" s="2"/>
      <c r="C577" s="2"/>
      <c r="D577" s="3"/>
      <c r="E577" s="12" t="s">
        <v>1178</v>
      </c>
      <c r="F577" s="9"/>
      <c r="G577" s="5"/>
      <c r="H577" s="5"/>
      <c r="I577" s="6"/>
      <c r="J577" s="6"/>
      <c r="K577" s="6" t="str">
        <f t="shared" si="47"/>
        <v/>
      </c>
      <c r="L577" s="8" t="str">
        <f t="shared" si="50"/>
        <v/>
      </c>
      <c r="M577" s="9"/>
      <c r="N577" s="102"/>
      <c r="O577" s="102"/>
      <c r="P577" s="107"/>
      <c r="Q577" s="107"/>
      <c r="R577" s="144"/>
      <c r="S577" s="144"/>
    </row>
    <row r="578" spans="1:19" s="108" customFormat="1" ht="18" customHeight="1" x14ac:dyDescent="0.25">
      <c r="A578" s="2"/>
      <c r="B578" s="2"/>
      <c r="C578" s="2"/>
      <c r="D578" s="3"/>
      <c r="E578" s="4" t="s">
        <v>1179</v>
      </c>
      <c r="F578" s="9"/>
      <c r="G578" s="5"/>
      <c r="H578" s="5"/>
      <c r="I578" s="6"/>
      <c r="J578" s="6"/>
      <c r="K578" s="6" t="str">
        <f t="shared" si="47"/>
        <v/>
      </c>
      <c r="L578" s="8" t="str">
        <f t="shared" si="50"/>
        <v/>
      </c>
      <c r="M578" s="9"/>
      <c r="N578" s="102"/>
      <c r="O578" s="102"/>
      <c r="P578" s="107"/>
      <c r="Q578" s="107"/>
      <c r="R578" s="144"/>
      <c r="S578" s="144"/>
    </row>
    <row r="579" spans="1:19" s="109" customFormat="1" ht="123" customHeight="1" x14ac:dyDescent="0.25">
      <c r="A579" s="2">
        <f>IF(I579="","",COUNTA($I$11:I579))-34</f>
        <v>462</v>
      </c>
      <c r="B579" s="2" t="str">
        <f t="shared" si="46"/>
        <v>462.BV17</v>
      </c>
      <c r="C579" s="2" t="str">
        <f t="shared" si="51"/>
        <v>462.BV17</v>
      </c>
      <c r="D579" s="11"/>
      <c r="E579" s="9" t="s">
        <v>1180</v>
      </c>
      <c r="F579" s="253"/>
      <c r="G579" s="5" t="s">
        <v>31</v>
      </c>
      <c r="H579" s="5" t="s">
        <v>1181</v>
      </c>
      <c r="I579" s="6">
        <v>100000</v>
      </c>
      <c r="J579" s="6"/>
      <c r="K579" s="6">
        <f t="shared" si="47"/>
        <v>0</v>
      </c>
      <c r="L579" s="8"/>
      <c r="M579" s="14" t="s">
        <v>1182</v>
      </c>
      <c r="N579" s="107"/>
      <c r="O579" s="107"/>
      <c r="P579" s="107"/>
      <c r="Q579" s="107"/>
      <c r="R579" s="102"/>
      <c r="S579" s="107"/>
    </row>
    <row r="580" spans="1:19" s="109" customFormat="1" ht="123" customHeight="1" x14ac:dyDescent="0.25">
      <c r="A580" s="2">
        <f>IF(I580="","",COUNTA($I$11:I580))-34</f>
        <v>463</v>
      </c>
      <c r="B580" s="2" t="str">
        <f t="shared" si="46"/>
        <v>463.BV17</v>
      </c>
      <c r="C580" s="2" t="str">
        <f t="shared" si="51"/>
        <v>463.BV17</v>
      </c>
      <c r="D580" s="11"/>
      <c r="E580" s="9" t="s">
        <v>1183</v>
      </c>
      <c r="F580" s="9"/>
      <c r="G580" s="5" t="s">
        <v>31</v>
      </c>
      <c r="H580" s="5" t="s">
        <v>1184</v>
      </c>
      <c r="I580" s="6">
        <v>10000</v>
      </c>
      <c r="J580" s="6"/>
      <c r="K580" s="6">
        <f t="shared" si="47"/>
        <v>0</v>
      </c>
      <c r="L580" s="8">
        <f t="shared" ref="L580:L605" si="52">K580</f>
        <v>0</v>
      </c>
      <c r="M580" s="52" t="s">
        <v>1185</v>
      </c>
      <c r="N580" s="107"/>
      <c r="O580" s="107"/>
      <c r="P580" s="107"/>
      <c r="Q580" s="107"/>
      <c r="R580" s="102"/>
      <c r="S580" s="107"/>
    </row>
    <row r="581" spans="1:19" s="109" customFormat="1" ht="123" customHeight="1" x14ac:dyDescent="0.25">
      <c r="A581" s="2">
        <f>IF(I581="","",COUNTA($I$11:I581))-34</f>
        <v>464</v>
      </c>
      <c r="B581" s="2" t="str">
        <f t="shared" si="46"/>
        <v>464.BV17</v>
      </c>
      <c r="C581" s="2" t="str">
        <f t="shared" si="51"/>
        <v>464.BV17</v>
      </c>
      <c r="D581" s="11"/>
      <c r="E581" s="9" t="s">
        <v>1186</v>
      </c>
      <c r="F581" s="9"/>
      <c r="G581" s="5" t="s">
        <v>31</v>
      </c>
      <c r="H581" s="5" t="s">
        <v>118</v>
      </c>
      <c r="I581" s="6">
        <v>30000</v>
      </c>
      <c r="J581" s="6"/>
      <c r="K581" s="6">
        <f t="shared" si="47"/>
        <v>0</v>
      </c>
      <c r="L581" s="8">
        <f t="shared" si="52"/>
        <v>0</v>
      </c>
      <c r="M581" s="52" t="s">
        <v>1187</v>
      </c>
      <c r="N581" s="107"/>
      <c r="O581" s="107"/>
      <c r="P581" s="107"/>
      <c r="Q581" s="107"/>
      <c r="R581" s="102"/>
      <c r="S581" s="107"/>
    </row>
    <row r="582" spans="1:19" s="109" customFormat="1" ht="123" customHeight="1" x14ac:dyDescent="0.25">
      <c r="A582" s="2">
        <f>IF(I582="","",COUNTA($I$11:I582))-34</f>
        <v>465</v>
      </c>
      <c r="B582" s="2" t="str">
        <f t="shared" si="46"/>
        <v>465.BV17</v>
      </c>
      <c r="C582" s="2" t="str">
        <f t="shared" si="51"/>
        <v>465.BV17</v>
      </c>
      <c r="D582" s="11"/>
      <c r="E582" s="9" t="s">
        <v>1188</v>
      </c>
      <c r="F582" s="143"/>
      <c r="G582" s="5" t="s">
        <v>31</v>
      </c>
      <c r="H582" s="5" t="s">
        <v>118</v>
      </c>
      <c r="I582" s="6">
        <v>1000</v>
      </c>
      <c r="J582" s="6"/>
      <c r="K582" s="6">
        <f t="shared" si="47"/>
        <v>0</v>
      </c>
      <c r="L582" s="8">
        <f t="shared" si="52"/>
        <v>0</v>
      </c>
      <c r="M582" s="14" t="s">
        <v>1189</v>
      </c>
      <c r="N582" s="113"/>
      <c r="O582" s="113"/>
      <c r="P582" s="113"/>
      <c r="Q582" s="113"/>
      <c r="R582" s="144"/>
      <c r="S582" s="113"/>
    </row>
    <row r="583" spans="1:19" s="109" customFormat="1" ht="22.5" customHeight="1" x14ac:dyDescent="0.25">
      <c r="A583" s="2"/>
      <c r="B583" s="2"/>
      <c r="C583" s="2"/>
      <c r="D583" s="11"/>
      <c r="E583" s="253" t="s">
        <v>1190</v>
      </c>
      <c r="F583" s="143"/>
      <c r="G583" s="5"/>
      <c r="H583" s="5"/>
      <c r="I583" s="6"/>
      <c r="J583" s="6"/>
      <c r="K583" s="6" t="str">
        <f t="shared" si="47"/>
        <v/>
      </c>
      <c r="L583" s="8" t="str">
        <f t="shared" si="52"/>
        <v/>
      </c>
      <c r="M583" s="14"/>
      <c r="N583" s="113"/>
      <c r="O583" s="113"/>
      <c r="P583" s="113"/>
      <c r="Q583" s="113"/>
      <c r="R583" s="144"/>
      <c r="S583" s="113"/>
    </row>
    <row r="584" spans="1:19" s="108" customFormat="1" ht="123" customHeight="1" x14ac:dyDescent="0.25">
      <c r="A584" s="2">
        <f>IF(I584="","",COUNTA($I$11:I584))-34</f>
        <v>466</v>
      </c>
      <c r="B584" s="2" t="str">
        <f>IF(A584="","",CONCATENATE(A584,".BV17"))</f>
        <v>466.BV17</v>
      </c>
      <c r="C584" s="2" t="str">
        <f>B584</f>
        <v>466.BV17</v>
      </c>
      <c r="D584" s="5"/>
      <c r="E584" s="9" t="s">
        <v>1191</v>
      </c>
      <c r="F584" s="9"/>
      <c r="G584" s="5" t="s">
        <v>48</v>
      </c>
      <c r="H584" s="5" t="s">
        <v>1192</v>
      </c>
      <c r="I584" s="6">
        <v>15000</v>
      </c>
      <c r="J584" s="6"/>
      <c r="K584" s="6">
        <f t="shared" si="47"/>
        <v>0</v>
      </c>
      <c r="L584" s="8">
        <f t="shared" si="52"/>
        <v>0</v>
      </c>
      <c r="M584" s="9" t="s">
        <v>1193</v>
      </c>
      <c r="N584" s="102"/>
      <c r="O584" s="102"/>
      <c r="P584" s="107"/>
      <c r="Q584" s="107"/>
      <c r="R584" s="139"/>
      <c r="S584" s="144"/>
    </row>
    <row r="585" spans="1:19" s="108" customFormat="1" ht="123" customHeight="1" x14ac:dyDescent="0.25">
      <c r="A585" s="2">
        <f>IF(I585="","",COUNTA($I$11:I585))-34</f>
        <v>467</v>
      </c>
      <c r="B585" s="2" t="str">
        <f t="shared" si="46"/>
        <v>467.BV17</v>
      </c>
      <c r="C585" s="2" t="str">
        <f t="shared" si="51"/>
        <v>467.BV17</v>
      </c>
      <c r="D585" s="5"/>
      <c r="E585" s="9" t="s">
        <v>1194</v>
      </c>
      <c r="F585" s="9"/>
      <c r="G585" s="5" t="s">
        <v>31</v>
      </c>
      <c r="H585" s="5" t="s">
        <v>1195</v>
      </c>
      <c r="I585" s="6">
        <v>50</v>
      </c>
      <c r="J585" s="6"/>
      <c r="K585" s="6">
        <f t="shared" si="47"/>
        <v>0</v>
      </c>
      <c r="L585" s="8">
        <f t="shared" si="52"/>
        <v>0</v>
      </c>
      <c r="M585" s="9" t="s">
        <v>1196</v>
      </c>
      <c r="N585" s="102"/>
      <c r="O585" s="102"/>
      <c r="P585" s="107"/>
      <c r="Q585" s="107"/>
      <c r="R585" s="139"/>
      <c r="S585" s="144"/>
    </row>
    <row r="586" spans="1:19" s="108" customFormat="1" ht="123" customHeight="1" x14ac:dyDescent="0.25">
      <c r="A586" s="2">
        <f>IF(I586="","",COUNTA($I$11:I586))-34</f>
        <v>468</v>
      </c>
      <c r="B586" s="2" t="str">
        <f t="shared" si="46"/>
        <v>468.BV17</v>
      </c>
      <c r="C586" s="2" t="str">
        <f t="shared" si="51"/>
        <v>468.BV17</v>
      </c>
      <c r="D586" s="5"/>
      <c r="E586" s="143" t="s">
        <v>1197</v>
      </c>
      <c r="F586" s="143"/>
      <c r="G586" s="35" t="s">
        <v>41</v>
      </c>
      <c r="H586" s="5" t="s">
        <v>1198</v>
      </c>
      <c r="I586" s="18">
        <v>1</v>
      </c>
      <c r="J586" s="18"/>
      <c r="K586" s="6">
        <f t="shared" si="47"/>
        <v>0</v>
      </c>
      <c r="L586" s="8">
        <f t="shared" si="52"/>
        <v>0</v>
      </c>
      <c r="M586" s="16" t="s">
        <v>1199</v>
      </c>
      <c r="N586" s="102"/>
      <c r="O586" s="102"/>
      <c r="P586" s="107"/>
      <c r="Q586" s="107"/>
      <c r="R586" s="139"/>
      <c r="S586" s="144"/>
    </row>
    <row r="587" spans="1:19" s="109" customFormat="1" ht="123" customHeight="1" x14ac:dyDescent="0.25">
      <c r="A587" s="2">
        <f>IF(I587="","",COUNTA($I$11:I587))-34</f>
        <v>469</v>
      </c>
      <c r="B587" s="2" t="str">
        <f t="shared" si="46"/>
        <v>469.BV17</v>
      </c>
      <c r="C587" s="2" t="str">
        <f t="shared" si="51"/>
        <v>469.BV17</v>
      </c>
      <c r="D587" s="5"/>
      <c r="E587" s="143" t="s">
        <v>1200</v>
      </c>
      <c r="F587" s="143"/>
      <c r="G587" s="35" t="s">
        <v>31</v>
      </c>
      <c r="H587" s="5" t="s">
        <v>199</v>
      </c>
      <c r="I587" s="18">
        <v>1</v>
      </c>
      <c r="J587" s="18"/>
      <c r="K587" s="6">
        <f t="shared" si="47"/>
        <v>0</v>
      </c>
      <c r="L587" s="8">
        <f t="shared" si="52"/>
        <v>0</v>
      </c>
      <c r="M587" s="16" t="s">
        <v>1201</v>
      </c>
      <c r="N587" s="144"/>
      <c r="O587" s="144"/>
      <c r="P587" s="113"/>
      <c r="Q587" s="113"/>
      <c r="R587" s="144"/>
      <c r="S587" s="144"/>
    </row>
    <row r="588" spans="1:19" s="108" customFormat="1" ht="123" customHeight="1" x14ac:dyDescent="0.25">
      <c r="A588" s="2">
        <f>IF(I588="","",COUNTA($I$11:I588))-34</f>
        <v>470</v>
      </c>
      <c r="B588" s="2" t="str">
        <f t="shared" si="46"/>
        <v>470.BV17</v>
      </c>
      <c r="C588" s="2" t="str">
        <f t="shared" si="51"/>
        <v>470.BV17</v>
      </c>
      <c r="D588" s="5"/>
      <c r="E588" s="9" t="s">
        <v>294</v>
      </c>
      <c r="F588" s="143"/>
      <c r="G588" s="35" t="s">
        <v>41</v>
      </c>
      <c r="H588" s="5" t="s">
        <v>295</v>
      </c>
      <c r="I588" s="18">
        <v>1</v>
      </c>
      <c r="J588" s="18"/>
      <c r="K588" s="6">
        <f t="shared" si="47"/>
        <v>0</v>
      </c>
      <c r="L588" s="8">
        <f t="shared" si="52"/>
        <v>0</v>
      </c>
      <c r="M588" s="67" t="s">
        <v>1202</v>
      </c>
      <c r="N588" s="144"/>
      <c r="O588" s="144"/>
      <c r="P588" s="113"/>
      <c r="Q588" s="113"/>
      <c r="R588" s="144"/>
      <c r="S588" s="144"/>
    </row>
    <row r="589" spans="1:19" s="109" customFormat="1" ht="123" customHeight="1" x14ac:dyDescent="0.25">
      <c r="A589" s="2">
        <f>IF(I589="","",COUNTA($I$11:I589))-34</f>
        <v>471</v>
      </c>
      <c r="B589" s="2" t="str">
        <f t="shared" si="46"/>
        <v>471.BV17</v>
      </c>
      <c r="C589" s="2" t="str">
        <f t="shared" si="51"/>
        <v>471.BV17</v>
      </c>
      <c r="D589" s="5"/>
      <c r="E589" s="9" t="s">
        <v>1203</v>
      </c>
      <c r="F589" s="143"/>
      <c r="G589" s="35" t="s">
        <v>41</v>
      </c>
      <c r="H589" s="5" t="s">
        <v>295</v>
      </c>
      <c r="I589" s="18">
        <v>1</v>
      </c>
      <c r="J589" s="18"/>
      <c r="K589" s="6">
        <f t="shared" si="47"/>
        <v>0</v>
      </c>
      <c r="L589" s="8">
        <f t="shared" si="52"/>
        <v>0</v>
      </c>
      <c r="M589" s="67" t="s">
        <v>1204</v>
      </c>
      <c r="N589" s="144"/>
      <c r="O589" s="144"/>
      <c r="P589" s="113"/>
      <c r="Q589" s="113"/>
      <c r="R589" s="144"/>
      <c r="S589" s="144"/>
    </row>
    <row r="590" spans="1:19" s="109" customFormat="1" ht="123" customHeight="1" x14ac:dyDescent="0.25">
      <c r="A590" s="2">
        <f>IF(I590="","",COUNTA($I$11:I590))-34</f>
        <v>472</v>
      </c>
      <c r="B590" s="2" t="str">
        <f t="shared" si="46"/>
        <v>472.BV17</v>
      </c>
      <c r="C590" s="2" t="str">
        <f t="shared" si="51"/>
        <v>472.BV17</v>
      </c>
      <c r="D590" s="5"/>
      <c r="E590" s="143" t="s">
        <v>1205</v>
      </c>
      <c r="F590" s="143"/>
      <c r="G590" s="35" t="s">
        <v>41</v>
      </c>
      <c r="H590" s="5" t="s">
        <v>1206</v>
      </c>
      <c r="I590" s="18">
        <v>5</v>
      </c>
      <c r="J590" s="18"/>
      <c r="K590" s="6">
        <f t="shared" si="47"/>
        <v>0</v>
      </c>
      <c r="L590" s="8">
        <f t="shared" si="52"/>
        <v>0</v>
      </c>
      <c r="M590" s="14" t="s">
        <v>1207</v>
      </c>
      <c r="N590" s="102"/>
      <c r="O590" s="102"/>
      <c r="P590" s="107"/>
      <c r="Q590" s="107"/>
      <c r="R590" s="144"/>
      <c r="S590" s="144"/>
    </row>
    <row r="591" spans="1:19" s="109" customFormat="1" ht="123" customHeight="1" x14ac:dyDescent="0.25">
      <c r="A591" s="2">
        <f>IF(I591="","",COUNTA($I$11:I591))-34</f>
        <v>473</v>
      </c>
      <c r="B591" s="2" t="str">
        <f t="shared" si="46"/>
        <v>473.BV17</v>
      </c>
      <c r="C591" s="2" t="str">
        <f t="shared" si="51"/>
        <v>473.BV17</v>
      </c>
      <c r="D591" s="5"/>
      <c r="E591" s="143" t="s">
        <v>1208</v>
      </c>
      <c r="F591" s="143"/>
      <c r="G591" s="35" t="s">
        <v>41</v>
      </c>
      <c r="H591" s="254" t="s">
        <v>1209</v>
      </c>
      <c r="I591" s="18">
        <v>5</v>
      </c>
      <c r="J591" s="18"/>
      <c r="K591" s="6">
        <f t="shared" si="47"/>
        <v>0</v>
      </c>
      <c r="L591" s="8">
        <f t="shared" si="52"/>
        <v>0</v>
      </c>
      <c r="M591" s="9" t="s">
        <v>1210</v>
      </c>
      <c r="N591" s="144"/>
      <c r="O591" s="144"/>
      <c r="P591" s="107"/>
      <c r="Q591" s="107"/>
      <c r="R591" s="139"/>
      <c r="S591" s="144"/>
    </row>
    <row r="592" spans="1:19" s="109" customFormat="1" ht="123" customHeight="1" x14ac:dyDescent="0.25">
      <c r="A592" s="2">
        <f>IF(I592="","",COUNTA($I$11:I592))-34</f>
        <v>474</v>
      </c>
      <c r="B592" s="2" t="str">
        <f t="shared" si="46"/>
        <v>474.BV17</v>
      </c>
      <c r="C592" s="2" t="str">
        <f t="shared" si="51"/>
        <v>474.BV17</v>
      </c>
      <c r="D592" s="5"/>
      <c r="E592" s="143" t="s">
        <v>1211</v>
      </c>
      <c r="F592" s="143"/>
      <c r="G592" s="35" t="s">
        <v>41</v>
      </c>
      <c r="H592" s="5" t="s">
        <v>300</v>
      </c>
      <c r="I592" s="18">
        <v>6</v>
      </c>
      <c r="J592" s="18"/>
      <c r="K592" s="6">
        <f t="shared" si="47"/>
        <v>0</v>
      </c>
      <c r="L592" s="8">
        <f t="shared" si="52"/>
        <v>0</v>
      </c>
      <c r="M592" s="9" t="s">
        <v>1212</v>
      </c>
      <c r="N592" s="102"/>
      <c r="O592" s="102"/>
      <c r="P592" s="107"/>
      <c r="Q592" s="107"/>
      <c r="R592" s="144"/>
      <c r="S592" s="144"/>
    </row>
    <row r="593" spans="1:19" s="108" customFormat="1" ht="123" customHeight="1" x14ac:dyDescent="0.25">
      <c r="A593" s="2">
        <f>IF(I593="","",COUNTA($I$11:I593))-34</f>
        <v>475</v>
      </c>
      <c r="B593" s="2" t="str">
        <f t="shared" si="46"/>
        <v>475.BV17</v>
      </c>
      <c r="C593" s="2" t="str">
        <f t="shared" si="51"/>
        <v>475.BV17</v>
      </c>
      <c r="D593" s="5"/>
      <c r="E593" s="143" t="s">
        <v>1213</v>
      </c>
      <c r="F593" s="26"/>
      <c r="G593" s="35" t="s">
        <v>31</v>
      </c>
      <c r="H593" s="5" t="s">
        <v>1214</v>
      </c>
      <c r="I593" s="18">
        <v>50</v>
      </c>
      <c r="J593" s="18"/>
      <c r="K593" s="6">
        <f t="shared" si="47"/>
        <v>0</v>
      </c>
      <c r="L593" s="8">
        <f t="shared" si="52"/>
        <v>0</v>
      </c>
      <c r="M593" s="9" t="s">
        <v>1215</v>
      </c>
      <c r="N593" s="144"/>
      <c r="O593" s="144"/>
      <c r="P593" s="107"/>
      <c r="Q593" s="107"/>
      <c r="R593" s="139"/>
      <c r="S593" s="144"/>
    </row>
    <row r="594" spans="1:19" s="108" customFormat="1" ht="123" customHeight="1" x14ac:dyDescent="0.25">
      <c r="A594" s="2">
        <f>IF(I594="","",COUNTA($I$11:I594))-34</f>
        <v>476</v>
      </c>
      <c r="B594" s="2" t="str">
        <f t="shared" si="46"/>
        <v>476.BV17</v>
      </c>
      <c r="C594" s="2" t="str">
        <f t="shared" si="51"/>
        <v>476.BV17</v>
      </c>
      <c r="D594" s="5"/>
      <c r="E594" s="143" t="s">
        <v>1216</v>
      </c>
      <c r="F594" s="16"/>
      <c r="G594" s="35" t="s">
        <v>31</v>
      </c>
      <c r="H594" s="5" t="s">
        <v>199</v>
      </c>
      <c r="I594" s="18">
        <v>100</v>
      </c>
      <c r="J594" s="18"/>
      <c r="K594" s="6">
        <f t="shared" si="47"/>
        <v>0</v>
      </c>
      <c r="L594" s="8">
        <f t="shared" si="52"/>
        <v>0</v>
      </c>
      <c r="M594" s="9" t="s">
        <v>1217</v>
      </c>
      <c r="N594" s="102"/>
      <c r="O594" s="102"/>
      <c r="P594" s="107"/>
      <c r="Q594" s="107"/>
      <c r="R594" s="144"/>
      <c r="S594" s="144"/>
    </row>
    <row r="595" spans="1:19" s="109" customFormat="1" ht="123" customHeight="1" x14ac:dyDescent="0.25">
      <c r="A595" s="2">
        <f>IF(I595="","",COUNTA($I$11:I595))-34</f>
        <v>477</v>
      </c>
      <c r="B595" s="2" t="str">
        <f t="shared" si="46"/>
        <v>477.BV17</v>
      </c>
      <c r="C595" s="2" t="str">
        <f t="shared" si="51"/>
        <v>477.BV17</v>
      </c>
      <c r="D595" s="5"/>
      <c r="E595" s="143" t="s">
        <v>1218</v>
      </c>
      <c r="F595" s="26"/>
      <c r="G595" s="35" t="s">
        <v>31</v>
      </c>
      <c r="H595" s="5" t="s">
        <v>1219</v>
      </c>
      <c r="I595" s="18">
        <v>25</v>
      </c>
      <c r="J595" s="18"/>
      <c r="K595" s="6">
        <f t="shared" si="47"/>
        <v>0</v>
      </c>
      <c r="L595" s="8">
        <f t="shared" si="52"/>
        <v>0</v>
      </c>
      <c r="M595" s="9" t="s">
        <v>1220</v>
      </c>
      <c r="N595" s="144"/>
      <c r="O595" s="144"/>
      <c r="P595" s="107"/>
      <c r="Q595" s="107"/>
      <c r="R595" s="139"/>
      <c r="S595" s="144"/>
    </row>
    <row r="596" spans="1:19" s="108" customFormat="1" ht="123" customHeight="1" x14ac:dyDescent="0.25">
      <c r="A596" s="2">
        <f>IF(I596="","",COUNTA($I$11:I596))-34</f>
        <v>478</v>
      </c>
      <c r="B596" s="2" t="str">
        <f t="shared" si="46"/>
        <v>478.BV17</v>
      </c>
      <c r="C596" s="2" t="str">
        <f t="shared" si="51"/>
        <v>478.BV17</v>
      </c>
      <c r="D596" s="5"/>
      <c r="E596" s="143" t="s">
        <v>1221</v>
      </c>
      <c r="F596" s="9"/>
      <c r="G596" s="35" t="s">
        <v>41</v>
      </c>
      <c r="H596" s="5" t="s">
        <v>1222</v>
      </c>
      <c r="I596" s="18">
        <v>5</v>
      </c>
      <c r="J596" s="18"/>
      <c r="K596" s="6">
        <f t="shared" si="47"/>
        <v>0</v>
      </c>
      <c r="L596" s="8">
        <f t="shared" si="52"/>
        <v>0</v>
      </c>
      <c r="M596" s="9" t="s">
        <v>1223</v>
      </c>
      <c r="N596" s="144"/>
      <c r="O596" s="144"/>
      <c r="P596" s="113"/>
      <c r="Q596" s="113"/>
      <c r="R596" s="144"/>
      <c r="S596" s="144"/>
    </row>
    <row r="597" spans="1:19" s="108" customFormat="1" ht="123" customHeight="1" x14ac:dyDescent="0.25">
      <c r="A597" s="2">
        <f>IF(I597="","",COUNTA($I$11:I597))-34</f>
        <v>479</v>
      </c>
      <c r="B597" s="2" t="str">
        <f t="shared" si="46"/>
        <v>479.BV17</v>
      </c>
      <c r="C597" s="2" t="str">
        <f t="shared" si="51"/>
        <v>479.BV17</v>
      </c>
      <c r="D597" s="2"/>
      <c r="E597" s="26" t="s">
        <v>1224</v>
      </c>
      <c r="F597" s="9"/>
      <c r="G597" s="5" t="s">
        <v>31</v>
      </c>
      <c r="H597" s="5" t="s">
        <v>280</v>
      </c>
      <c r="I597" s="6">
        <v>1</v>
      </c>
      <c r="J597" s="6"/>
      <c r="K597" s="6">
        <f t="shared" si="47"/>
        <v>0</v>
      </c>
      <c r="L597" s="8">
        <f t="shared" si="52"/>
        <v>0</v>
      </c>
      <c r="M597" s="9" t="s">
        <v>1225</v>
      </c>
      <c r="N597" s="144"/>
      <c r="O597" s="144"/>
      <c r="P597" s="113"/>
      <c r="Q597" s="113"/>
      <c r="R597" s="144"/>
      <c r="S597" s="144"/>
    </row>
    <row r="598" spans="1:19" s="108" customFormat="1" ht="123" customHeight="1" x14ac:dyDescent="0.25">
      <c r="A598" s="2">
        <f>IF(I598="","",COUNTA($I$11:I598))-34</f>
        <v>480</v>
      </c>
      <c r="B598" s="2" t="str">
        <f t="shared" si="46"/>
        <v>480.BV17</v>
      </c>
      <c r="C598" s="2" t="str">
        <f t="shared" si="51"/>
        <v>480.BV17</v>
      </c>
      <c r="D598" s="2"/>
      <c r="E598" s="16" t="s">
        <v>1226</v>
      </c>
      <c r="F598" s="9"/>
      <c r="G598" s="35" t="s">
        <v>41</v>
      </c>
      <c r="H598" s="5" t="s">
        <v>300</v>
      </c>
      <c r="I598" s="6">
        <v>5</v>
      </c>
      <c r="J598" s="6"/>
      <c r="K598" s="6">
        <f t="shared" si="47"/>
        <v>0</v>
      </c>
      <c r="L598" s="8">
        <f t="shared" si="52"/>
        <v>0</v>
      </c>
      <c r="M598" s="9" t="s">
        <v>1227</v>
      </c>
      <c r="N598" s="144"/>
      <c r="O598" s="144"/>
      <c r="P598" s="113"/>
      <c r="Q598" s="113"/>
      <c r="R598" s="144"/>
      <c r="S598" s="144"/>
    </row>
    <row r="599" spans="1:19" s="108" customFormat="1" ht="123" customHeight="1" x14ac:dyDescent="0.25">
      <c r="A599" s="2">
        <f>IF(I599="","",COUNTA($I$11:I599))-34</f>
        <v>481</v>
      </c>
      <c r="B599" s="2" t="str">
        <f t="shared" si="46"/>
        <v>481.BV17</v>
      </c>
      <c r="C599" s="2" t="str">
        <f t="shared" si="51"/>
        <v>481.BV17</v>
      </c>
      <c r="D599" s="2"/>
      <c r="E599" s="26" t="s">
        <v>1228</v>
      </c>
      <c r="F599" s="9"/>
      <c r="G599" s="5" t="s">
        <v>41</v>
      </c>
      <c r="H599" s="5" t="s">
        <v>1229</v>
      </c>
      <c r="I599" s="6">
        <v>60</v>
      </c>
      <c r="J599" s="6"/>
      <c r="K599" s="6">
        <f t="shared" si="47"/>
        <v>0</v>
      </c>
      <c r="L599" s="8">
        <f t="shared" si="52"/>
        <v>0</v>
      </c>
      <c r="M599" s="9" t="s">
        <v>1230</v>
      </c>
      <c r="N599" s="144"/>
      <c r="O599" s="144"/>
      <c r="P599" s="113"/>
      <c r="Q599" s="113"/>
      <c r="R599" s="144"/>
      <c r="S599" s="144"/>
    </row>
    <row r="600" spans="1:19" s="108" customFormat="1" ht="123" customHeight="1" x14ac:dyDescent="0.25">
      <c r="A600" s="2">
        <f>IF(I600="","",COUNTA($I$11:I600))-34</f>
        <v>482</v>
      </c>
      <c r="B600" s="2" t="str">
        <f t="shared" si="46"/>
        <v>482.BV17</v>
      </c>
      <c r="C600" s="2" t="str">
        <f t="shared" si="51"/>
        <v>482.BV17</v>
      </c>
      <c r="D600" s="11"/>
      <c r="E600" s="9" t="s">
        <v>17</v>
      </c>
      <c r="F600" s="9"/>
      <c r="G600" s="5" t="s">
        <v>31</v>
      </c>
      <c r="H600" s="5" t="s">
        <v>974</v>
      </c>
      <c r="I600" s="6">
        <v>300</v>
      </c>
      <c r="J600" s="6"/>
      <c r="K600" s="6">
        <f t="shared" si="47"/>
        <v>0</v>
      </c>
      <c r="L600" s="8">
        <f t="shared" si="52"/>
        <v>0</v>
      </c>
      <c r="M600" s="14" t="s">
        <v>1231</v>
      </c>
      <c r="N600" s="144"/>
      <c r="O600" s="144"/>
      <c r="P600" s="113"/>
      <c r="Q600" s="113"/>
      <c r="R600" s="144"/>
      <c r="S600" s="144"/>
    </row>
    <row r="601" spans="1:19" s="109" customFormat="1" ht="123" customHeight="1" x14ac:dyDescent="0.25">
      <c r="A601" s="2">
        <f>IF(I601="","",COUNTA($I$11:I601))-34</f>
        <v>483</v>
      </c>
      <c r="B601" s="2" t="str">
        <f t="shared" si="46"/>
        <v>483.BV17</v>
      </c>
      <c r="C601" s="2" t="str">
        <f t="shared" si="51"/>
        <v>483.BV17</v>
      </c>
      <c r="D601" s="5"/>
      <c r="E601" s="9" t="s">
        <v>1232</v>
      </c>
      <c r="F601" s="9"/>
      <c r="G601" s="5" t="s">
        <v>31</v>
      </c>
      <c r="H601" s="5" t="s">
        <v>1233</v>
      </c>
      <c r="I601" s="6">
        <v>30000</v>
      </c>
      <c r="J601" s="6"/>
      <c r="K601" s="6">
        <f t="shared" si="47"/>
        <v>0</v>
      </c>
      <c r="L601" s="8">
        <f t="shared" si="52"/>
        <v>0</v>
      </c>
      <c r="M601" s="16" t="s">
        <v>1234</v>
      </c>
      <c r="N601" s="144"/>
      <c r="O601" s="144"/>
      <c r="P601" s="113"/>
      <c r="Q601" s="113"/>
      <c r="R601" s="144"/>
      <c r="S601" s="144"/>
    </row>
    <row r="602" spans="1:19" s="109" customFormat="1" ht="123" customHeight="1" x14ac:dyDescent="0.25">
      <c r="A602" s="2">
        <f>IF(I602="","",COUNTA($I$11:I602))-34</f>
        <v>484</v>
      </c>
      <c r="B602" s="2" t="str">
        <f t="shared" si="46"/>
        <v>484.BV17</v>
      </c>
      <c r="C602" s="2" t="str">
        <f t="shared" si="51"/>
        <v>484.BV17</v>
      </c>
      <c r="D602" s="5"/>
      <c r="E602" s="9" t="s">
        <v>1235</v>
      </c>
      <c r="F602" s="9"/>
      <c r="G602" s="5" t="s">
        <v>1236</v>
      </c>
      <c r="H602" s="5" t="s">
        <v>1237</v>
      </c>
      <c r="I602" s="6">
        <v>250</v>
      </c>
      <c r="J602" s="6"/>
      <c r="K602" s="6">
        <f t="shared" si="47"/>
        <v>0</v>
      </c>
      <c r="L602" s="8">
        <f t="shared" si="52"/>
        <v>0</v>
      </c>
      <c r="M602" s="9" t="s">
        <v>1238</v>
      </c>
      <c r="N602" s="144"/>
      <c r="O602" s="144"/>
      <c r="P602" s="113"/>
      <c r="Q602" s="113"/>
      <c r="R602" s="144"/>
      <c r="S602" s="144"/>
    </row>
    <row r="603" spans="1:19" s="109" customFormat="1" ht="123" customHeight="1" x14ac:dyDescent="0.25">
      <c r="A603" s="2">
        <f>IF(I603="","",COUNTA($I$11:I603))-34</f>
        <v>485</v>
      </c>
      <c r="B603" s="2" t="str">
        <f t="shared" si="46"/>
        <v>485.BV17</v>
      </c>
      <c r="C603" s="2" t="str">
        <f t="shared" si="51"/>
        <v>485.BV17</v>
      </c>
      <c r="D603" s="5"/>
      <c r="E603" s="9" t="s">
        <v>19</v>
      </c>
      <c r="F603" s="9"/>
      <c r="G603" s="5" t="s">
        <v>208</v>
      </c>
      <c r="H603" s="5" t="s">
        <v>1239</v>
      </c>
      <c r="I603" s="6">
        <v>120</v>
      </c>
      <c r="J603" s="6"/>
      <c r="K603" s="6">
        <f t="shared" si="47"/>
        <v>0</v>
      </c>
      <c r="L603" s="8">
        <f t="shared" si="52"/>
        <v>0</v>
      </c>
      <c r="M603" s="9" t="s">
        <v>1240</v>
      </c>
      <c r="N603" s="144"/>
      <c r="O603" s="144"/>
      <c r="P603" s="113"/>
      <c r="Q603" s="113"/>
      <c r="R603" s="144"/>
      <c r="S603" s="144"/>
    </row>
    <row r="604" spans="1:19" s="108" customFormat="1" ht="123" customHeight="1" x14ac:dyDescent="0.25">
      <c r="A604" s="2">
        <f>IF(I604="","",COUNTA($I$11:I604))-34</f>
        <v>486</v>
      </c>
      <c r="B604" s="2" t="str">
        <f t="shared" si="46"/>
        <v>486.BV17</v>
      </c>
      <c r="C604" s="2" t="str">
        <f t="shared" si="51"/>
        <v>486.BV17</v>
      </c>
      <c r="D604" s="5"/>
      <c r="E604" s="9" t="s">
        <v>1241</v>
      </c>
      <c r="F604" s="9"/>
      <c r="G604" s="5" t="s">
        <v>1242</v>
      </c>
      <c r="H604" s="5" t="s">
        <v>35</v>
      </c>
      <c r="I604" s="6">
        <v>32</v>
      </c>
      <c r="J604" s="6"/>
      <c r="K604" s="6">
        <f t="shared" si="47"/>
        <v>0</v>
      </c>
      <c r="L604" s="8">
        <f t="shared" si="52"/>
        <v>0</v>
      </c>
      <c r="M604" s="9" t="s">
        <v>1243</v>
      </c>
      <c r="N604" s="144"/>
      <c r="O604" s="144"/>
      <c r="P604" s="113"/>
      <c r="Q604" s="113"/>
      <c r="R604" s="144"/>
      <c r="S604" s="144"/>
    </row>
    <row r="605" spans="1:19" s="108" customFormat="1" ht="123" customHeight="1" x14ac:dyDescent="0.25">
      <c r="A605" s="2">
        <f>IF(I605="","",COUNTA($I$11:I605))-34</f>
        <v>487</v>
      </c>
      <c r="B605" s="2" t="str">
        <f t="shared" si="46"/>
        <v>487.BV17</v>
      </c>
      <c r="C605" s="2" t="str">
        <f t="shared" si="51"/>
        <v>487.BV17</v>
      </c>
      <c r="D605" s="11"/>
      <c r="E605" s="9" t="s">
        <v>1244</v>
      </c>
      <c r="F605" s="9"/>
      <c r="G605" s="5" t="s">
        <v>1245</v>
      </c>
      <c r="H605" s="5" t="s">
        <v>1246</v>
      </c>
      <c r="I605" s="6">
        <v>400</v>
      </c>
      <c r="J605" s="6"/>
      <c r="K605" s="6">
        <f t="shared" si="47"/>
        <v>0</v>
      </c>
      <c r="L605" s="8">
        <f t="shared" si="52"/>
        <v>0</v>
      </c>
      <c r="M605" s="14" t="s">
        <v>1247</v>
      </c>
      <c r="N605" s="144"/>
      <c r="O605" s="144"/>
      <c r="P605" s="113"/>
      <c r="Q605" s="113"/>
      <c r="R605" s="144"/>
      <c r="S605" s="144"/>
    </row>
    <row r="606" spans="1:19" s="108" customFormat="1" ht="123" customHeight="1" x14ac:dyDescent="0.25">
      <c r="A606" s="2">
        <f>IF(I606="","",COUNTA($I$11:I606))-34</f>
        <v>488</v>
      </c>
      <c r="B606" s="2" t="str">
        <f t="shared" si="46"/>
        <v>488.BV17</v>
      </c>
      <c r="C606" s="2" t="str">
        <f t="shared" si="51"/>
        <v>488.BV17</v>
      </c>
      <c r="D606" s="5"/>
      <c r="E606" s="9" t="s">
        <v>1248</v>
      </c>
      <c r="F606" s="82"/>
      <c r="G606" s="5" t="s">
        <v>31</v>
      </c>
      <c r="H606" s="5" t="s">
        <v>31</v>
      </c>
      <c r="I606" s="6">
        <v>500</v>
      </c>
      <c r="J606" s="6"/>
      <c r="K606" s="6">
        <f t="shared" si="47"/>
        <v>0</v>
      </c>
      <c r="L606" s="8"/>
      <c r="M606" s="9" t="s">
        <v>1249</v>
      </c>
      <c r="N606" s="144"/>
      <c r="O606" s="144"/>
      <c r="P606" s="113"/>
      <c r="Q606" s="113"/>
      <c r="R606" s="144"/>
      <c r="S606" s="144"/>
    </row>
    <row r="607" spans="1:19" s="109" customFormat="1" ht="123" customHeight="1" x14ac:dyDescent="0.25">
      <c r="A607" s="2">
        <f>IF(I607="","",COUNTA($I$11:I607))-34</f>
        <v>489</v>
      </c>
      <c r="B607" s="2" t="str">
        <f t="shared" si="46"/>
        <v>489.BV17</v>
      </c>
      <c r="C607" s="2" t="str">
        <f t="shared" si="51"/>
        <v>489.BV17</v>
      </c>
      <c r="D607" s="5"/>
      <c r="E607" s="9" t="s">
        <v>1250</v>
      </c>
      <c r="F607" s="9"/>
      <c r="G607" s="5" t="s">
        <v>31</v>
      </c>
      <c r="H607" s="5" t="s">
        <v>331</v>
      </c>
      <c r="I607" s="6">
        <v>200</v>
      </c>
      <c r="J607" s="6"/>
      <c r="K607" s="6">
        <f t="shared" si="47"/>
        <v>0</v>
      </c>
      <c r="L607" s="8">
        <f t="shared" ref="L607:L615" si="53">K607</f>
        <v>0</v>
      </c>
      <c r="M607" s="9" t="s">
        <v>1251</v>
      </c>
      <c r="N607" s="144"/>
      <c r="O607" s="144"/>
      <c r="P607" s="113"/>
      <c r="Q607" s="113"/>
      <c r="R607" s="144"/>
      <c r="S607" s="144"/>
    </row>
    <row r="608" spans="1:19" s="109" customFormat="1" ht="123" customHeight="1" x14ac:dyDescent="0.25">
      <c r="A608" s="2">
        <f>IF(I608="","",COUNTA($I$11:I608))-34</f>
        <v>490</v>
      </c>
      <c r="B608" s="2" t="str">
        <f t="shared" si="46"/>
        <v>490.BV17</v>
      </c>
      <c r="C608" s="2" t="str">
        <f t="shared" si="51"/>
        <v>490.BV17</v>
      </c>
      <c r="D608" s="5"/>
      <c r="E608" s="9" t="s">
        <v>1252</v>
      </c>
      <c r="F608" s="9"/>
      <c r="G608" s="5" t="s">
        <v>41</v>
      </c>
      <c r="H608" s="5" t="s">
        <v>1253</v>
      </c>
      <c r="I608" s="6">
        <v>50</v>
      </c>
      <c r="J608" s="6"/>
      <c r="K608" s="6">
        <f t="shared" si="47"/>
        <v>0</v>
      </c>
      <c r="L608" s="8">
        <f t="shared" si="53"/>
        <v>0</v>
      </c>
      <c r="M608" s="9" t="s">
        <v>1254</v>
      </c>
      <c r="N608" s="144"/>
      <c r="O608" s="144"/>
      <c r="P608" s="113"/>
      <c r="Q608" s="113"/>
      <c r="R608" s="144"/>
      <c r="S608" s="144"/>
    </row>
    <row r="609" spans="1:19" s="109" customFormat="1" ht="116.25" customHeight="1" x14ac:dyDescent="0.25">
      <c r="A609" s="2">
        <f>IF(I609="","",COUNTA($I$11:I609))-34</f>
        <v>491</v>
      </c>
      <c r="B609" s="2" t="str">
        <f t="shared" si="46"/>
        <v>491.BV17</v>
      </c>
      <c r="C609" s="2" t="str">
        <f t="shared" si="51"/>
        <v>491.BV17</v>
      </c>
      <c r="D609" s="5"/>
      <c r="E609" s="9" t="s">
        <v>1255</v>
      </c>
      <c r="F609" s="9"/>
      <c r="G609" s="5" t="s">
        <v>31</v>
      </c>
      <c r="H609" s="5" t="s">
        <v>1195</v>
      </c>
      <c r="I609" s="6">
        <v>100</v>
      </c>
      <c r="J609" s="6"/>
      <c r="K609" s="6">
        <f t="shared" si="47"/>
        <v>0</v>
      </c>
      <c r="L609" s="8">
        <f t="shared" si="53"/>
        <v>0</v>
      </c>
      <c r="M609" s="9" t="s">
        <v>1256</v>
      </c>
      <c r="N609" s="144"/>
      <c r="O609" s="144"/>
      <c r="P609" s="113"/>
      <c r="Q609" s="113"/>
      <c r="R609" s="144"/>
      <c r="S609" s="144"/>
    </row>
    <row r="610" spans="1:19" s="109" customFormat="1" ht="29.25" customHeight="1" x14ac:dyDescent="0.25">
      <c r="A610" s="2"/>
      <c r="B610" s="2"/>
      <c r="C610" s="2"/>
      <c r="D610" s="5"/>
      <c r="E610" s="82" t="s">
        <v>1257</v>
      </c>
      <c r="F610" s="9"/>
      <c r="G610" s="5"/>
      <c r="H610" s="5"/>
      <c r="I610" s="6"/>
      <c r="J610" s="6"/>
      <c r="K610" s="6" t="str">
        <f t="shared" si="47"/>
        <v/>
      </c>
      <c r="L610" s="8" t="str">
        <f t="shared" si="53"/>
        <v/>
      </c>
      <c r="M610" s="9"/>
      <c r="N610" s="144"/>
      <c r="O610" s="144"/>
      <c r="P610" s="113"/>
      <c r="Q610" s="113"/>
      <c r="R610" s="144"/>
      <c r="S610" s="144"/>
    </row>
    <row r="611" spans="1:19" s="108" customFormat="1" ht="123" customHeight="1" x14ac:dyDescent="0.25">
      <c r="A611" s="2">
        <f>IF(I611="","",COUNTA($I$11:I611))-34</f>
        <v>492</v>
      </c>
      <c r="B611" s="2" t="str">
        <f t="shared" ref="B611:B619" si="54">IF(A611="","",CONCATENATE(A611,".BV17"))</f>
        <v>492.BV17</v>
      </c>
      <c r="C611" s="2" t="str">
        <f t="shared" ref="C611:C619" si="55">B611</f>
        <v>492.BV17</v>
      </c>
      <c r="D611" s="15"/>
      <c r="E611" s="9" t="s">
        <v>1258</v>
      </c>
      <c r="F611" s="9"/>
      <c r="G611" s="5" t="s">
        <v>31</v>
      </c>
      <c r="H611" s="5" t="s">
        <v>263</v>
      </c>
      <c r="I611" s="6">
        <v>500</v>
      </c>
      <c r="J611" s="6"/>
      <c r="K611" s="6">
        <f t="shared" si="47"/>
        <v>0</v>
      </c>
      <c r="L611" s="8">
        <f t="shared" si="53"/>
        <v>0</v>
      </c>
      <c r="M611" s="9" t="s">
        <v>1259</v>
      </c>
      <c r="N611" s="144"/>
      <c r="O611" s="144"/>
      <c r="P611" s="113"/>
      <c r="Q611" s="113"/>
      <c r="R611" s="144"/>
      <c r="S611" s="144"/>
    </row>
    <row r="612" spans="1:19" s="109" customFormat="1" ht="123" customHeight="1" x14ac:dyDescent="0.25">
      <c r="A612" s="2">
        <f>IF(I612="","",COUNTA($I$11:I612))-34</f>
        <v>493</v>
      </c>
      <c r="B612" s="2" t="str">
        <f t="shared" si="54"/>
        <v>493.BV17</v>
      </c>
      <c r="C612" s="2" t="str">
        <f t="shared" si="55"/>
        <v>493.BV17</v>
      </c>
      <c r="D612" s="5"/>
      <c r="E612" s="9" t="s">
        <v>1260</v>
      </c>
      <c r="F612" s="9"/>
      <c r="G612" s="35" t="s">
        <v>31</v>
      </c>
      <c r="H612" s="5" t="s">
        <v>1261</v>
      </c>
      <c r="I612" s="18">
        <v>2</v>
      </c>
      <c r="J612" s="18"/>
      <c r="K612" s="6">
        <f t="shared" si="47"/>
        <v>0</v>
      </c>
      <c r="L612" s="8">
        <f t="shared" si="53"/>
        <v>0</v>
      </c>
      <c r="M612" s="9" t="s">
        <v>1262</v>
      </c>
      <c r="N612" s="113"/>
      <c r="O612" s="113"/>
      <c r="P612" s="113"/>
      <c r="Q612" s="113"/>
      <c r="R612" s="144"/>
      <c r="S612" s="113"/>
    </row>
    <row r="613" spans="1:19" s="108" customFormat="1" ht="123" customHeight="1" x14ac:dyDescent="0.25">
      <c r="A613" s="2">
        <f>IF(I613="","",COUNTA($I$11:I613))-34</f>
        <v>494</v>
      </c>
      <c r="B613" s="2" t="str">
        <f t="shared" si="54"/>
        <v>494.BV17</v>
      </c>
      <c r="C613" s="2" t="str">
        <f t="shared" si="55"/>
        <v>494.BV17</v>
      </c>
      <c r="D613" s="15"/>
      <c r="E613" s="9" t="s">
        <v>1263</v>
      </c>
      <c r="F613" s="9"/>
      <c r="G613" s="5" t="s">
        <v>31</v>
      </c>
      <c r="H613" s="5" t="s">
        <v>263</v>
      </c>
      <c r="I613" s="6">
        <v>300</v>
      </c>
      <c r="J613" s="6"/>
      <c r="K613" s="6">
        <f t="shared" si="47"/>
        <v>0</v>
      </c>
      <c r="L613" s="8">
        <f t="shared" si="53"/>
        <v>0</v>
      </c>
      <c r="M613" s="9" t="s">
        <v>1264</v>
      </c>
      <c r="N613" s="102"/>
      <c r="O613" s="102"/>
      <c r="P613" s="113"/>
      <c r="Q613" s="113"/>
      <c r="R613" s="144"/>
      <c r="S613" s="144"/>
    </row>
    <row r="614" spans="1:19" s="108" customFormat="1" ht="123" customHeight="1" x14ac:dyDescent="0.25">
      <c r="A614" s="2">
        <f>IF(I614="","",COUNTA($I$11:I614))-34</f>
        <v>495</v>
      </c>
      <c r="B614" s="2" t="str">
        <f t="shared" si="54"/>
        <v>495.BV17</v>
      </c>
      <c r="C614" s="2" t="str">
        <f t="shared" si="55"/>
        <v>495.BV17</v>
      </c>
      <c r="D614" s="15"/>
      <c r="E614" s="9" t="s">
        <v>1265</v>
      </c>
      <c r="F614" s="9"/>
      <c r="G614" s="5" t="s">
        <v>31</v>
      </c>
      <c r="H614" s="5" t="s">
        <v>263</v>
      </c>
      <c r="I614" s="6">
        <v>50</v>
      </c>
      <c r="J614" s="6"/>
      <c r="K614" s="6">
        <f t="shared" si="47"/>
        <v>0</v>
      </c>
      <c r="L614" s="8">
        <f t="shared" si="53"/>
        <v>0</v>
      </c>
      <c r="M614" s="9" t="s">
        <v>1266</v>
      </c>
      <c r="N614" s="102"/>
      <c r="O614" s="102"/>
      <c r="P614" s="113"/>
      <c r="Q614" s="113"/>
      <c r="R614" s="144"/>
      <c r="S614" s="144"/>
    </row>
    <row r="615" spans="1:19" s="109" customFormat="1" ht="123" customHeight="1" x14ac:dyDescent="0.25">
      <c r="A615" s="2">
        <f>IF(I615="","",COUNTA($I$11:I615))-34</f>
        <v>496</v>
      </c>
      <c r="B615" s="2" t="str">
        <f t="shared" si="54"/>
        <v>496.BV17</v>
      </c>
      <c r="C615" s="2" t="str">
        <f t="shared" si="55"/>
        <v>496.BV17</v>
      </c>
      <c r="D615" s="15"/>
      <c r="E615" s="9" t="s">
        <v>1267</v>
      </c>
      <c r="F615" s="9"/>
      <c r="G615" s="5" t="s">
        <v>31</v>
      </c>
      <c r="H615" s="5" t="s">
        <v>553</v>
      </c>
      <c r="I615" s="6">
        <v>10</v>
      </c>
      <c r="J615" s="6"/>
      <c r="K615" s="6">
        <f t="shared" si="47"/>
        <v>0</v>
      </c>
      <c r="L615" s="8">
        <f t="shared" si="53"/>
        <v>0</v>
      </c>
      <c r="M615" s="14" t="s">
        <v>1268</v>
      </c>
      <c r="N615" s="144"/>
      <c r="O615" s="144"/>
      <c r="P615" s="113"/>
      <c r="Q615" s="113"/>
      <c r="R615" s="144"/>
      <c r="S615" s="144"/>
    </row>
    <row r="616" spans="1:19" s="109" customFormat="1" ht="123" customHeight="1" x14ac:dyDescent="0.25">
      <c r="A616" s="2">
        <f>IF(I616="","",COUNTA($I$11:I616))-34</f>
        <v>497</v>
      </c>
      <c r="B616" s="2" t="str">
        <f t="shared" si="54"/>
        <v>497.BV17</v>
      </c>
      <c r="C616" s="2" t="str">
        <f t="shared" si="55"/>
        <v>497.BV17</v>
      </c>
      <c r="D616" s="15"/>
      <c r="E616" s="9" t="s">
        <v>1269</v>
      </c>
      <c r="F616" s="83"/>
      <c r="G616" s="5" t="s">
        <v>31</v>
      </c>
      <c r="H616" s="5" t="s">
        <v>205</v>
      </c>
      <c r="I616" s="6">
        <v>250</v>
      </c>
      <c r="J616" s="6"/>
      <c r="K616" s="6">
        <f t="shared" si="47"/>
        <v>0</v>
      </c>
      <c r="L616" s="8"/>
      <c r="M616" s="9" t="s">
        <v>1270</v>
      </c>
      <c r="N616" s="144"/>
      <c r="O616" s="144"/>
      <c r="P616" s="113"/>
      <c r="Q616" s="113"/>
      <c r="R616" s="144"/>
      <c r="S616" s="144"/>
    </row>
    <row r="617" spans="1:19" s="108" customFormat="1" ht="123" customHeight="1" x14ac:dyDescent="0.25">
      <c r="A617" s="2">
        <f>IF(I617="","",COUNTA($I$11:I617))-34</f>
        <v>498</v>
      </c>
      <c r="B617" s="2" t="str">
        <f t="shared" si="54"/>
        <v>498.BV17</v>
      </c>
      <c r="C617" s="2" t="str">
        <f t="shared" si="55"/>
        <v>498.BV17</v>
      </c>
      <c r="D617" s="11"/>
      <c r="E617" s="9" t="s">
        <v>1271</v>
      </c>
      <c r="F617" s="70"/>
      <c r="G617" s="5" t="s">
        <v>48</v>
      </c>
      <c r="H617" s="5" t="s">
        <v>1272</v>
      </c>
      <c r="I617" s="6">
        <v>5</v>
      </c>
      <c r="J617" s="6"/>
      <c r="K617" s="6">
        <f t="shared" si="47"/>
        <v>0</v>
      </c>
      <c r="L617" s="8">
        <f t="shared" ref="L617" si="56">K617</f>
        <v>0</v>
      </c>
      <c r="M617" s="9" t="s">
        <v>1273</v>
      </c>
      <c r="N617" s="144"/>
      <c r="O617" s="144"/>
      <c r="P617" s="113"/>
      <c r="Q617" s="113"/>
      <c r="R617" s="144"/>
      <c r="S617" s="144"/>
    </row>
    <row r="618" spans="1:19" s="108" customFormat="1" ht="123" customHeight="1" x14ac:dyDescent="0.25">
      <c r="A618" s="2">
        <f>IF(I618="","",COUNTA($I$11:I618))-34</f>
        <v>499</v>
      </c>
      <c r="B618" s="2" t="str">
        <f t="shared" si="54"/>
        <v>499.BV17</v>
      </c>
      <c r="C618" s="2" t="str">
        <f t="shared" si="55"/>
        <v>499.BV17</v>
      </c>
      <c r="D618" s="11"/>
      <c r="E618" s="9" t="s">
        <v>1274</v>
      </c>
      <c r="F618" s="7"/>
      <c r="G618" s="5" t="s">
        <v>48</v>
      </c>
      <c r="H618" s="5" t="s">
        <v>1272</v>
      </c>
      <c r="I618" s="6">
        <v>600</v>
      </c>
      <c r="J618" s="6"/>
      <c r="K618" s="6">
        <f>IF(I618="","",J618*I618)</f>
        <v>0</v>
      </c>
      <c r="L618" s="8">
        <f>K618</f>
        <v>0</v>
      </c>
      <c r="M618" s="16" t="s">
        <v>1275</v>
      </c>
      <c r="N618" s="144"/>
      <c r="O618" s="144"/>
      <c r="P618" s="113"/>
      <c r="Q618" s="113"/>
      <c r="R618" s="144"/>
      <c r="S618" s="144"/>
    </row>
    <row r="619" spans="1:19" s="108" customFormat="1" ht="123" customHeight="1" x14ac:dyDescent="0.25">
      <c r="A619" s="2">
        <f>IF(I619="","",COUNTA($I$11:I619))-34</f>
        <v>500</v>
      </c>
      <c r="B619" s="2" t="str">
        <f t="shared" si="54"/>
        <v>500.BV17</v>
      </c>
      <c r="C619" s="2" t="str">
        <f t="shared" si="55"/>
        <v>500.BV17</v>
      </c>
      <c r="D619" s="11"/>
      <c r="E619" s="9" t="s">
        <v>1276</v>
      </c>
      <c r="F619" s="84"/>
      <c r="G619" s="5" t="s">
        <v>48</v>
      </c>
      <c r="H619" s="5" t="s">
        <v>1277</v>
      </c>
      <c r="I619" s="6">
        <v>5</v>
      </c>
      <c r="J619" s="6"/>
      <c r="K619" s="6">
        <f t="shared" si="47"/>
        <v>0</v>
      </c>
      <c r="L619" s="8">
        <f t="shared" ref="L619:L630" si="57">K619</f>
        <v>0</v>
      </c>
      <c r="M619" s="9" t="s">
        <v>1278</v>
      </c>
      <c r="N619" s="102"/>
      <c r="O619" s="102"/>
      <c r="P619" s="107"/>
      <c r="Q619" s="107"/>
      <c r="R619" s="139"/>
      <c r="S619" s="144"/>
    </row>
    <row r="620" spans="1:19" s="109" customFormat="1" ht="22.5" customHeight="1" x14ac:dyDescent="0.25">
      <c r="A620" s="2"/>
      <c r="B620" s="2"/>
      <c r="C620" s="2"/>
      <c r="D620" s="15"/>
      <c r="E620" s="83" t="s">
        <v>1279</v>
      </c>
      <c r="F620" s="9"/>
      <c r="G620" s="5"/>
      <c r="H620" s="5"/>
      <c r="I620" s="6"/>
      <c r="J620" s="6"/>
      <c r="K620" s="6" t="str">
        <f t="shared" si="47"/>
        <v/>
      </c>
      <c r="L620" s="8" t="str">
        <f t="shared" si="57"/>
        <v/>
      </c>
      <c r="M620" s="26"/>
      <c r="N620" s="102"/>
      <c r="O620" s="102"/>
      <c r="P620" s="107"/>
      <c r="Q620" s="107"/>
      <c r="R620" s="139"/>
      <c r="S620" s="144"/>
    </row>
    <row r="621" spans="1:19" s="108" customFormat="1" ht="123" customHeight="1" x14ac:dyDescent="0.25">
      <c r="A621" s="2">
        <f>IF(I621="","",COUNTA($I$11:I621))-34</f>
        <v>501</v>
      </c>
      <c r="B621" s="2" t="str">
        <f t="shared" ref="B621:B634" si="58">IF(A621="","",CONCATENATE(A621,".BV17"))</f>
        <v>501.BV17</v>
      </c>
      <c r="C621" s="2" t="str">
        <f t="shared" ref="C621:C634" si="59">B621</f>
        <v>501.BV17</v>
      </c>
      <c r="D621" s="68"/>
      <c r="E621" s="70" t="s">
        <v>1280</v>
      </c>
      <c r="F621" s="9"/>
      <c r="G621" s="5" t="s">
        <v>31</v>
      </c>
      <c r="H621" s="5" t="s">
        <v>589</v>
      </c>
      <c r="I621" s="6">
        <v>2</v>
      </c>
      <c r="J621" s="6"/>
      <c r="K621" s="6">
        <f t="shared" si="47"/>
        <v>0</v>
      </c>
      <c r="L621" s="8">
        <f t="shared" si="57"/>
        <v>0</v>
      </c>
      <c r="M621" s="14" t="s">
        <v>1281</v>
      </c>
      <c r="N621" s="144"/>
      <c r="O621" s="144"/>
      <c r="P621" s="113"/>
      <c r="Q621" s="107"/>
      <c r="R621" s="139"/>
      <c r="S621" s="144"/>
    </row>
    <row r="622" spans="1:19" s="108" customFormat="1" ht="123" customHeight="1" x14ac:dyDescent="0.25">
      <c r="A622" s="2">
        <f>IF(I622="","",COUNTA($I$11:I622))-34</f>
        <v>502</v>
      </c>
      <c r="B622" s="2" t="str">
        <f t="shared" si="58"/>
        <v>502.BV17</v>
      </c>
      <c r="C622" s="2" t="str">
        <f t="shared" si="59"/>
        <v>502.BV17</v>
      </c>
      <c r="D622" s="68"/>
      <c r="E622" s="7" t="s">
        <v>1282</v>
      </c>
      <c r="F622" s="26"/>
      <c r="G622" s="5" t="s">
        <v>31</v>
      </c>
      <c r="H622" s="5" t="s">
        <v>582</v>
      </c>
      <c r="I622" s="6">
        <v>2</v>
      </c>
      <c r="J622" s="6"/>
      <c r="K622" s="6">
        <f t="shared" si="47"/>
        <v>0</v>
      </c>
      <c r="L622" s="8">
        <f t="shared" si="57"/>
        <v>0</v>
      </c>
      <c r="M622" s="14" t="s">
        <v>1283</v>
      </c>
      <c r="N622" s="102"/>
      <c r="O622" s="102"/>
      <c r="P622" s="107"/>
      <c r="Q622" s="107"/>
      <c r="R622" s="139"/>
      <c r="S622" s="144"/>
    </row>
    <row r="623" spans="1:19" s="109" customFormat="1" ht="123" customHeight="1" x14ac:dyDescent="0.25">
      <c r="A623" s="2">
        <f>IF(I623="","",COUNTA($I$11:I623))-34</f>
        <v>503</v>
      </c>
      <c r="B623" s="2" t="str">
        <f t="shared" si="58"/>
        <v>503.BV17</v>
      </c>
      <c r="C623" s="2" t="str">
        <f t="shared" si="59"/>
        <v>503.BV17</v>
      </c>
      <c r="D623" s="68"/>
      <c r="E623" s="84" t="s">
        <v>1284</v>
      </c>
      <c r="F623" s="26"/>
      <c r="G623" s="5" t="s">
        <v>31</v>
      </c>
      <c r="H623" s="5" t="s">
        <v>377</v>
      </c>
      <c r="I623" s="6">
        <v>3</v>
      </c>
      <c r="J623" s="6"/>
      <c r="K623" s="6">
        <f t="shared" si="47"/>
        <v>0</v>
      </c>
      <c r="L623" s="8">
        <f t="shared" si="57"/>
        <v>0</v>
      </c>
      <c r="M623" s="14" t="s">
        <v>1285</v>
      </c>
      <c r="N623" s="144"/>
      <c r="O623" s="144"/>
      <c r="P623" s="113"/>
      <c r="Q623" s="113"/>
      <c r="R623" s="144"/>
      <c r="S623" s="144"/>
    </row>
    <row r="624" spans="1:19" s="108" customFormat="1" ht="123" customHeight="1" x14ac:dyDescent="0.25">
      <c r="A624" s="2">
        <f>IF(I624="","",COUNTA($I$11:I624))-34</f>
        <v>504</v>
      </c>
      <c r="B624" s="2" t="str">
        <f t="shared" si="58"/>
        <v>504.BV17</v>
      </c>
      <c r="C624" s="2" t="str">
        <f t="shared" si="59"/>
        <v>504.BV17</v>
      </c>
      <c r="D624" s="11"/>
      <c r="E624" s="9" t="s">
        <v>1286</v>
      </c>
      <c r="F624" s="9"/>
      <c r="G624" s="5" t="s">
        <v>31</v>
      </c>
      <c r="H624" s="5" t="s">
        <v>1287</v>
      </c>
      <c r="I624" s="6">
        <v>400</v>
      </c>
      <c r="J624" s="6"/>
      <c r="K624" s="6">
        <f t="shared" si="47"/>
        <v>0</v>
      </c>
      <c r="L624" s="8">
        <f t="shared" si="57"/>
        <v>0</v>
      </c>
      <c r="M624" s="16" t="s">
        <v>1288</v>
      </c>
      <c r="N624" s="102"/>
      <c r="O624" s="102"/>
      <c r="P624" s="107"/>
      <c r="Q624" s="107"/>
      <c r="R624" s="139"/>
      <c r="S624" s="144"/>
    </row>
    <row r="625" spans="1:19" s="108" customFormat="1" ht="123" customHeight="1" x14ac:dyDescent="0.25">
      <c r="A625" s="2">
        <f>IF(I625="","",COUNTA($I$11:I625))-34</f>
        <v>505</v>
      </c>
      <c r="B625" s="2" t="str">
        <f t="shared" si="58"/>
        <v>505.BV17</v>
      </c>
      <c r="C625" s="2" t="str">
        <f t="shared" si="59"/>
        <v>505.BV17</v>
      </c>
      <c r="D625" s="11"/>
      <c r="E625" s="9" t="s">
        <v>1289</v>
      </c>
      <c r="F625" s="9"/>
      <c r="G625" s="5" t="s">
        <v>214</v>
      </c>
      <c r="H625" s="5" t="s">
        <v>1290</v>
      </c>
      <c r="I625" s="6">
        <v>20</v>
      </c>
      <c r="J625" s="6"/>
      <c r="K625" s="6">
        <f t="shared" si="47"/>
        <v>0</v>
      </c>
      <c r="L625" s="8">
        <f t="shared" si="57"/>
        <v>0</v>
      </c>
      <c r="M625" s="16" t="s">
        <v>18</v>
      </c>
      <c r="N625" s="144"/>
      <c r="O625" s="144"/>
      <c r="P625" s="113"/>
      <c r="Q625" s="113"/>
      <c r="R625" s="144"/>
      <c r="S625" s="144"/>
    </row>
    <row r="626" spans="1:19" s="109" customFormat="1" ht="123" customHeight="1" x14ac:dyDescent="0.25">
      <c r="A626" s="2">
        <f>IF(I626="","",COUNTA($I$11:I626))-34</f>
        <v>506</v>
      </c>
      <c r="B626" s="2" t="str">
        <f t="shared" si="58"/>
        <v>506.BV17</v>
      </c>
      <c r="C626" s="2" t="str">
        <f t="shared" si="59"/>
        <v>506.BV17</v>
      </c>
      <c r="D626" s="2"/>
      <c r="E626" s="26" t="s">
        <v>1291</v>
      </c>
      <c r="F626" s="9"/>
      <c r="G626" s="5" t="s">
        <v>31</v>
      </c>
      <c r="H626" s="5" t="s">
        <v>542</v>
      </c>
      <c r="I626" s="6">
        <v>2</v>
      </c>
      <c r="J626" s="6"/>
      <c r="K626" s="6">
        <f t="shared" si="47"/>
        <v>0</v>
      </c>
      <c r="L626" s="8">
        <f t="shared" si="57"/>
        <v>0</v>
      </c>
      <c r="M626" s="9" t="s">
        <v>1292</v>
      </c>
      <c r="N626" s="144"/>
      <c r="O626" s="144"/>
      <c r="P626" s="113"/>
      <c r="Q626" s="113"/>
      <c r="R626" s="144"/>
      <c r="S626" s="144"/>
    </row>
    <row r="627" spans="1:19" s="109" customFormat="1" ht="123" customHeight="1" x14ac:dyDescent="0.25">
      <c r="A627" s="2">
        <f>IF(I627="","",COUNTA($I$11:I627))-34</f>
        <v>507</v>
      </c>
      <c r="B627" s="2" t="str">
        <f t="shared" si="58"/>
        <v>507.BV17</v>
      </c>
      <c r="C627" s="2" t="str">
        <f t="shared" si="59"/>
        <v>507.BV17</v>
      </c>
      <c r="D627" s="2"/>
      <c r="E627" s="26" t="s">
        <v>1293</v>
      </c>
      <c r="F627" s="9"/>
      <c r="G627" s="5" t="s">
        <v>31</v>
      </c>
      <c r="H627" s="2" t="s">
        <v>450</v>
      </c>
      <c r="I627" s="6">
        <v>2</v>
      </c>
      <c r="J627" s="6"/>
      <c r="K627" s="6">
        <f t="shared" si="47"/>
        <v>0</v>
      </c>
      <c r="L627" s="8">
        <f t="shared" si="57"/>
        <v>0</v>
      </c>
      <c r="M627" s="9" t="s">
        <v>1294</v>
      </c>
      <c r="N627" s="102"/>
      <c r="O627" s="102"/>
      <c r="P627" s="107"/>
      <c r="Q627" s="107"/>
      <c r="R627" s="139"/>
      <c r="S627" s="144"/>
    </row>
    <row r="628" spans="1:19" s="108" customFormat="1" ht="123" customHeight="1" x14ac:dyDescent="0.25">
      <c r="A628" s="2">
        <f>IF(I628="","",COUNTA($I$11:I628))-34</f>
        <v>508</v>
      </c>
      <c r="B628" s="2" t="str">
        <f t="shared" si="58"/>
        <v>508.BV17</v>
      </c>
      <c r="C628" s="2" t="str">
        <f t="shared" si="59"/>
        <v>508.BV17</v>
      </c>
      <c r="D628" s="5"/>
      <c r="E628" s="9" t="s">
        <v>1295</v>
      </c>
      <c r="F628" s="69"/>
      <c r="G628" s="5" t="s">
        <v>31</v>
      </c>
      <c r="H628" s="5" t="s">
        <v>1287</v>
      </c>
      <c r="I628" s="6">
        <v>5</v>
      </c>
      <c r="J628" s="6"/>
      <c r="K628" s="6">
        <f t="shared" si="47"/>
        <v>0</v>
      </c>
      <c r="L628" s="8">
        <f t="shared" si="57"/>
        <v>0</v>
      </c>
      <c r="M628" s="9" t="s">
        <v>1296</v>
      </c>
      <c r="N628" s="144"/>
      <c r="O628" s="144"/>
      <c r="P628" s="113"/>
      <c r="Q628" s="113"/>
      <c r="R628" s="144"/>
      <c r="S628" s="144"/>
    </row>
    <row r="629" spans="1:19" s="109" customFormat="1" ht="123" customHeight="1" x14ac:dyDescent="0.25">
      <c r="A629" s="2">
        <f>IF(I629="","",COUNTA($I$11:I629))-34</f>
        <v>509</v>
      </c>
      <c r="B629" s="2" t="str">
        <f t="shared" si="58"/>
        <v>509.BV17</v>
      </c>
      <c r="C629" s="2" t="str">
        <f t="shared" si="59"/>
        <v>509.BV17</v>
      </c>
      <c r="D629" s="5"/>
      <c r="E629" s="9" t="s">
        <v>1297</v>
      </c>
      <c r="F629" s="9"/>
      <c r="G629" s="5" t="s">
        <v>31</v>
      </c>
      <c r="H629" s="5" t="s">
        <v>1287</v>
      </c>
      <c r="I629" s="6">
        <v>5</v>
      </c>
      <c r="J629" s="6"/>
      <c r="K629" s="6">
        <f t="shared" si="47"/>
        <v>0</v>
      </c>
      <c r="L629" s="8">
        <f t="shared" si="57"/>
        <v>0</v>
      </c>
      <c r="M629" s="9" t="s">
        <v>1298</v>
      </c>
      <c r="N629" s="255"/>
      <c r="O629" s="255"/>
      <c r="P629" s="113"/>
      <c r="Q629" s="107"/>
      <c r="R629" s="139"/>
      <c r="S629" s="144"/>
    </row>
    <row r="630" spans="1:19" s="109" customFormat="1" ht="123" customHeight="1" x14ac:dyDescent="0.25">
      <c r="A630" s="2">
        <f>IF(I630="","",COUNTA($I$11:I630))-34</f>
        <v>510</v>
      </c>
      <c r="B630" s="2" t="str">
        <f t="shared" si="58"/>
        <v>510.BV17</v>
      </c>
      <c r="C630" s="2" t="str">
        <f t="shared" si="59"/>
        <v>510.BV17</v>
      </c>
      <c r="D630" s="5"/>
      <c r="E630" s="9" t="s">
        <v>1299</v>
      </c>
      <c r="F630" s="9"/>
      <c r="G630" s="5" t="s">
        <v>31</v>
      </c>
      <c r="H630" s="5" t="s">
        <v>1287</v>
      </c>
      <c r="I630" s="6">
        <v>5</v>
      </c>
      <c r="J630" s="6"/>
      <c r="K630" s="6">
        <f t="shared" si="47"/>
        <v>0</v>
      </c>
      <c r="L630" s="8">
        <f t="shared" si="57"/>
        <v>0</v>
      </c>
      <c r="M630" s="9" t="s">
        <v>1300</v>
      </c>
      <c r="N630" s="102"/>
      <c r="O630" s="102"/>
      <c r="P630" s="107"/>
      <c r="Q630" s="107"/>
      <c r="R630" s="139"/>
      <c r="S630" s="144"/>
    </row>
    <row r="631" spans="1:19" s="109" customFormat="1" ht="123" customHeight="1" x14ac:dyDescent="0.25">
      <c r="A631" s="2">
        <f>IF(I631="","",COUNTA($I$11:I631))-34</f>
        <v>511</v>
      </c>
      <c r="B631" s="2" t="str">
        <f t="shared" si="58"/>
        <v>511.BV17</v>
      </c>
      <c r="C631" s="2" t="str">
        <f t="shared" si="59"/>
        <v>511.BV17</v>
      </c>
      <c r="D631" s="5"/>
      <c r="E631" s="9" t="s">
        <v>1301</v>
      </c>
      <c r="F631" s="86"/>
      <c r="G631" s="5" t="s">
        <v>31</v>
      </c>
      <c r="H631" s="5" t="s">
        <v>1287</v>
      </c>
      <c r="I631" s="6">
        <v>5</v>
      </c>
      <c r="J631" s="6"/>
      <c r="K631" s="6">
        <f t="shared" ref="K631:K696" si="60">IF(I631="","",J631*I631)</f>
        <v>0</v>
      </c>
      <c r="L631" s="51"/>
      <c r="M631" s="9" t="s">
        <v>1302</v>
      </c>
      <c r="N631" s="144"/>
      <c r="O631" s="144"/>
      <c r="P631" s="113"/>
      <c r="Q631" s="113"/>
      <c r="R631" s="144"/>
      <c r="S631" s="144"/>
    </row>
    <row r="632" spans="1:19" s="109" customFormat="1" ht="123" customHeight="1" x14ac:dyDescent="0.25">
      <c r="A632" s="2">
        <f>IF(I632="","",COUNTA($I$11:I632))-34</f>
        <v>512</v>
      </c>
      <c r="B632" s="2" t="str">
        <f t="shared" si="58"/>
        <v>512.BV17</v>
      </c>
      <c r="C632" s="2" t="str">
        <f t="shared" si="59"/>
        <v>512.BV17</v>
      </c>
      <c r="D632" s="15"/>
      <c r="E632" s="69" t="s">
        <v>1303</v>
      </c>
      <c r="F632" s="9"/>
      <c r="G632" s="5" t="s">
        <v>31</v>
      </c>
      <c r="H632" s="5" t="s">
        <v>377</v>
      </c>
      <c r="I632" s="6">
        <v>10</v>
      </c>
      <c r="J632" s="6"/>
      <c r="K632" s="6">
        <f t="shared" si="60"/>
        <v>0</v>
      </c>
      <c r="L632" s="8">
        <f>K632</f>
        <v>0</v>
      </c>
      <c r="M632" s="26" t="s">
        <v>1304</v>
      </c>
      <c r="N632" s="113"/>
      <c r="O632" s="113"/>
      <c r="P632" s="113"/>
      <c r="Q632" s="113"/>
      <c r="R632" s="144"/>
      <c r="S632" s="113"/>
    </row>
    <row r="633" spans="1:19" s="109" customFormat="1" ht="123" customHeight="1" x14ac:dyDescent="0.25">
      <c r="A633" s="2">
        <f>IF(I633="","",COUNTA($I$11:I633))-34</f>
        <v>513</v>
      </c>
      <c r="B633" s="2" t="str">
        <f t="shared" si="58"/>
        <v>513.BV17</v>
      </c>
      <c r="C633" s="2" t="str">
        <f t="shared" si="59"/>
        <v>513.BV17</v>
      </c>
      <c r="D633" s="5"/>
      <c r="E633" s="9" t="s">
        <v>1305</v>
      </c>
      <c r="F633" s="9"/>
      <c r="G633" s="5" t="s">
        <v>31</v>
      </c>
      <c r="H633" s="5" t="s">
        <v>205</v>
      </c>
      <c r="I633" s="6">
        <v>120</v>
      </c>
      <c r="J633" s="6"/>
      <c r="K633" s="6">
        <f t="shared" si="60"/>
        <v>0</v>
      </c>
      <c r="L633" s="8">
        <f>K633</f>
        <v>0</v>
      </c>
      <c r="M633" s="9" t="s">
        <v>1306</v>
      </c>
      <c r="N633" s="144"/>
      <c r="O633" s="144"/>
      <c r="P633" s="113"/>
      <c r="Q633" s="113"/>
      <c r="R633" s="144"/>
      <c r="S633" s="144"/>
    </row>
    <row r="634" spans="1:19" s="109" customFormat="1" ht="123" customHeight="1" x14ac:dyDescent="0.25">
      <c r="A634" s="2">
        <f>IF(I634="","",COUNTA($I$11:I634))-34</f>
        <v>514</v>
      </c>
      <c r="B634" s="2" t="str">
        <f t="shared" si="58"/>
        <v>514.BV17</v>
      </c>
      <c r="C634" s="2" t="str">
        <f t="shared" si="59"/>
        <v>514.BV17</v>
      </c>
      <c r="D634" s="15"/>
      <c r="E634" s="9" t="s">
        <v>1307</v>
      </c>
      <c r="F634" s="9"/>
      <c r="G634" s="5" t="s">
        <v>31</v>
      </c>
      <c r="H634" s="5" t="s">
        <v>205</v>
      </c>
      <c r="I634" s="6">
        <v>1500</v>
      </c>
      <c r="J634" s="6"/>
      <c r="K634" s="6">
        <f t="shared" si="60"/>
        <v>0</v>
      </c>
      <c r="L634" s="8">
        <f t="shared" si="50"/>
        <v>0</v>
      </c>
      <c r="M634" s="9" t="s">
        <v>1308</v>
      </c>
      <c r="N634" s="102"/>
      <c r="O634" s="102"/>
      <c r="P634" s="113"/>
      <c r="Q634" s="107"/>
      <c r="R634" s="139"/>
      <c r="S634" s="144"/>
    </row>
    <row r="635" spans="1:19" s="109" customFormat="1" ht="22.5" customHeight="1" x14ac:dyDescent="0.25">
      <c r="A635" s="50"/>
      <c r="B635" s="50"/>
      <c r="C635" s="50"/>
      <c r="D635" s="85"/>
      <c r="E635" s="86" t="s">
        <v>1309</v>
      </c>
      <c r="F635" s="9"/>
      <c r="G635" s="17"/>
      <c r="H635" s="17"/>
      <c r="I635" s="51"/>
      <c r="J635" s="51"/>
      <c r="K635" s="6" t="str">
        <f t="shared" si="60"/>
        <v/>
      </c>
      <c r="L635" s="8" t="str">
        <f t="shared" si="50"/>
        <v/>
      </c>
      <c r="M635" s="87"/>
      <c r="N635" s="102"/>
      <c r="O635" s="102"/>
      <c r="P635" s="107"/>
      <c r="Q635" s="107"/>
      <c r="R635" s="139"/>
      <c r="S635" s="144"/>
    </row>
    <row r="636" spans="1:19" s="109" customFormat="1" ht="123" customHeight="1" x14ac:dyDescent="0.25">
      <c r="A636" s="2">
        <f>IF(I636="","",COUNTA($I$11:I636))-34</f>
        <v>515</v>
      </c>
      <c r="B636" s="2" t="str">
        <f>IF(A636="","",CONCATENATE(A636,".BV17"))</f>
        <v>515.BV17</v>
      </c>
      <c r="C636" s="2" t="str">
        <f>B636</f>
        <v>515.BV17</v>
      </c>
      <c r="D636" s="5"/>
      <c r="E636" s="9" t="s">
        <v>1310</v>
      </c>
      <c r="F636" s="9"/>
      <c r="G636" s="5" t="s">
        <v>31</v>
      </c>
      <c r="H636" s="5" t="s">
        <v>1311</v>
      </c>
      <c r="I636" s="6">
        <v>1000</v>
      </c>
      <c r="J636" s="6"/>
      <c r="K636" s="6">
        <f t="shared" si="60"/>
        <v>0</v>
      </c>
      <c r="L636" s="8">
        <f t="shared" si="50"/>
        <v>0</v>
      </c>
      <c r="M636" s="9" t="s">
        <v>1312</v>
      </c>
      <c r="N636" s="144"/>
      <c r="O636" s="144"/>
      <c r="P636" s="113"/>
      <c r="Q636" s="113"/>
      <c r="R636" s="144"/>
      <c r="S636" s="144"/>
    </row>
    <row r="637" spans="1:19" s="112" customFormat="1" ht="123" customHeight="1" x14ac:dyDescent="0.25">
      <c r="A637" s="2">
        <f>IF(I637="","",COUNTA($I$11:I637))-34</f>
        <v>516</v>
      </c>
      <c r="B637" s="2" t="str">
        <f>IF(A637="","",CONCATENATE(A637,".BV17"))</f>
        <v>516.BV17</v>
      </c>
      <c r="C637" s="2" t="str">
        <f>B637</f>
        <v>516.BV17</v>
      </c>
      <c r="D637" s="5"/>
      <c r="E637" s="9" t="s">
        <v>1313</v>
      </c>
      <c r="F637" s="257"/>
      <c r="G637" s="5" t="s">
        <v>31</v>
      </c>
      <c r="H637" s="5" t="s">
        <v>1311</v>
      </c>
      <c r="I637" s="6">
        <v>2000</v>
      </c>
      <c r="J637" s="6"/>
      <c r="K637" s="6">
        <f t="shared" si="60"/>
        <v>0</v>
      </c>
      <c r="L637" s="8">
        <f>K637</f>
        <v>0</v>
      </c>
      <c r="M637" s="9" t="s">
        <v>1314</v>
      </c>
      <c r="N637" s="144"/>
      <c r="O637" s="144"/>
      <c r="P637" s="113"/>
      <c r="Q637" s="113"/>
      <c r="R637" s="144"/>
      <c r="S637" s="144"/>
    </row>
    <row r="638" spans="1:19" s="112" customFormat="1" ht="123" customHeight="1" x14ac:dyDescent="0.25">
      <c r="A638" s="2">
        <f>IF(I638="","",COUNTA($I$11:I638))-34</f>
        <v>517</v>
      </c>
      <c r="B638" s="2" t="str">
        <f t="shared" ref="B638:B674" si="61">IF(A638="","",CONCATENATE(A638,".BV17"))</f>
        <v>517.BV17</v>
      </c>
      <c r="C638" s="2" t="str">
        <f t="shared" si="51"/>
        <v>517.BV17</v>
      </c>
      <c r="D638" s="11"/>
      <c r="E638" s="9" t="s">
        <v>1315</v>
      </c>
      <c r="F638" s="10"/>
      <c r="G638" s="5" t="s">
        <v>122</v>
      </c>
      <c r="H638" s="5" t="s">
        <v>1316</v>
      </c>
      <c r="I638" s="6">
        <v>100</v>
      </c>
      <c r="J638" s="6"/>
      <c r="K638" s="6">
        <f t="shared" si="60"/>
        <v>0</v>
      </c>
      <c r="L638" s="8"/>
      <c r="M638" s="52" t="s">
        <v>1317</v>
      </c>
      <c r="N638" s="102"/>
      <c r="O638" s="102"/>
      <c r="P638" s="107"/>
      <c r="Q638" s="107"/>
      <c r="R638" s="139"/>
      <c r="S638" s="144"/>
    </row>
    <row r="639" spans="1:19" s="112" customFormat="1" ht="123" customHeight="1" x14ac:dyDescent="0.25">
      <c r="A639" s="2">
        <f>IF(I639="","",COUNTA($I$11:I639))-34</f>
        <v>518</v>
      </c>
      <c r="B639" s="2" t="str">
        <f t="shared" si="61"/>
        <v>518.BV17</v>
      </c>
      <c r="C639" s="2" t="str">
        <f t="shared" si="51"/>
        <v>518.BV17</v>
      </c>
      <c r="D639" s="11"/>
      <c r="E639" s="9" t="s">
        <v>1318</v>
      </c>
      <c r="F639" s="9"/>
      <c r="G639" s="5" t="s">
        <v>122</v>
      </c>
      <c r="H639" s="5" t="s">
        <v>1316</v>
      </c>
      <c r="I639" s="6">
        <v>100</v>
      </c>
      <c r="J639" s="6"/>
      <c r="K639" s="6">
        <f t="shared" si="60"/>
        <v>0</v>
      </c>
      <c r="L639" s="8">
        <f>K639</f>
        <v>0</v>
      </c>
      <c r="M639" s="52" t="s">
        <v>1319</v>
      </c>
      <c r="N639" s="102"/>
      <c r="O639" s="102"/>
      <c r="P639" s="107"/>
      <c r="Q639" s="107"/>
      <c r="R639" s="139"/>
      <c r="S639" s="144"/>
    </row>
    <row r="640" spans="1:19" s="112" customFormat="1" ht="123" customHeight="1" x14ac:dyDescent="0.25">
      <c r="A640" s="2">
        <f>IF(I640="","",COUNTA($I$11:I640))-34</f>
        <v>519</v>
      </c>
      <c r="B640" s="2" t="str">
        <f t="shared" si="61"/>
        <v>519.BV17</v>
      </c>
      <c r="C640" s="2" t="str">
        <f t="shared" si="51"/>
        <v>519.BV17</v>
      </c>
      <c r="D640" s="2"/>
      <c r="E640" s="9" t="s">
        <v>1320</v>
      </c>
      <c r="F640" s="9"/>
      <c r="G640" s="5" t="s">
        <v>31</v>
      </c>
      <c r="H640" s="5" t="s">
        <v>1321</v>
      </c>
      <c r="I640" s="6">
        <v>3000</v>
      </c>
      <c r="J640" s="6"/>
      <c r="K640" s="6">
        <f t="shared" si="60"/>
        <v>0</v>
      </c>
      <c r="L640" s="8">
        <f>K640</f>
        <v>0</v>
      </c>
      <c r="M640" s="9" t="s">
        <v>1322</v>
      </c>
      <c r="N640" s="144"/>
      <c r="O640" s="144"/>
      <c r="P640" s="113"/>
      <c r="Q640" s="113"/>
      <c r="R640" s="144"/>
      <c r="S640" s="144"/>
    </row>
    <row r="641" spans="1:19" s="109" customFormat="1" ht="123" customHeight="1" x14ac:dyDescent="0.25">
      <c r="A641" s="2">
        <f>IF(I641="","",COUNTA($I$11:I641))-34</f>
        <v>520</v>
      </c>
      <c r="B641" s="2" t="str">
        <f>IF(A641="","",CONCATENATE(A641,".BV17"))</f>
        <v>520.BV17</v>
      </c>
      <c r="C641" s="2" t="str">
        <f>B641</f>
        <v>520.BV17</v>
      </c>
      <c r="D641" s="11"/>
      <c r="E641" s="256" t="s">
        <v>1323</v>
      </c>
      <c r="F641" s="9"/>
      <c r="G641" s="5" t="s">
        <v>31</v>
      </c>
      <c r="H641" s="5" t="s">
        <v>1324</v>
      </c>
      <c r="I641" s="6">
        <v>2500</v>
      </c>
      <c r="J641" s="6"/>
      <c r="K641" s="6">
        <f t="shared" si="60"/>
        <v>0</v>
      </c>
      <c r="L641" s="8">
        <f t="shared" si="50"/>
        <v>0</v>
      </c>
      <c r="M641" s="14" t="s">
        <v>1325</v>
      </c>
      <c r="N641" s="113"/>
      <c r="O641" s="113"/>
      <c r="P641" s="113"/>
      <c r="Q641" s="113"/>
      <c r="R641" s="144"/>
      <c r="S641" s="113"/>
    </row>
    <row r="642" spans="1:19" s="109" customFormat="1" ht="22.5" customHeight="1" x14ac:dyDescent="0.25">
      <c r="A642" s="2"/>
      <c r="B642" s="2"/>
      <c r="C642" s="2"/>
      <c r="D642" s="2"/>
      <c r="E642" s="10" t="s">
        <v>1326</v>
      </c>
      <c r="F642" s="9"/>
      <c r="G642" s="5"/>
      <c r="H642" s="5"/>
      <c r="I642" s="6"/>
      <c r="J642" s="6"/>
      <c r="K642" s="6" t="str">
        <f t="shared" si="60"/>
        <v/>
      </c>
      <c r="L642" s="8" t="str">
        <f t="shared" si="50"/>
        <v/>
      </c>
      <c r="M642" s="9"/>
      <c r="N642" s="113"/>
      <c r="O642" s="113"/>
      <c r="P642" s="113"/>
      <c r="Q642" s="113"/>
      <c r="R642" s="144"/>
      <c r="S642" s="113"/>
    </row>
    <row r="643" spans="1:19" s="112" customFormat="1" ht="123" customHeight="1" x14ac:dyDescent="0.25">
      <c r="A643" s="2">
        <f>IF(I643="","",COUNTA($I$11:I643))-34</f>
        <v>521</v>
      </c>
      <c r="B643" s="2" t="str">
        <f>IF(A643="","",CONCATENATE(A643,".BV17"))</f>
        <v>521.BV17</v>
      </c>
      <c r="C643" s="2" t="str">
        <f>B643</f>
        <v>521.BV17</v>
      </c>
      <c r="D643" s="11"/>
      <c r="E643" s="9" t="s">
        <v>1327</v>
      </c>
      <c r="F643" s="10"/>
      <c r="G643" s="5" t="s">
        <v>363</v>
      </c>
      <c r="H643" s="5" t="s">
        <v>1328</v>
      </c>
      <c r="I643" s="6">
        <v>600</v>
      </c>
      <c r="J643" s="6"/>
      <c r="K643" s="6">
        <f t="shared" si="60"/>
        <v>0</v>
      </c>
      <c r="L643" s="51"/>
      <c r="M643" s="14" t="s">
        <v>1329</v>
      </c>
      <c r="N643" s="144"/>
      <c r="O643" s="144"/>
      <c r="P643" s="113"/>
      <c r="Q643" s="113"/>
      <c r="R643" s="144"/>
      <c r="S643" s="144"/>
    </row>
    <row r="644" spans="1:19" s="112" customFormat="1" ht="123" customHeight="1" x14ac:dyDescent="0.25">
      <c r="A644" s="2">
        <f>IF(I644="","",COUNTA($I$11:I644))-34</f>
        <v>522</v>
      </c>
      <c r="B644" s="2" t="str">
        <f>IF(A644="","",CONCATENATE(A644,".BV17"))</f>
        <v>522.BV17</v>
      </c>
      <c r="C644" s="2" t="str">
        <f>B644</f>
        <v>522.BV17</v>
      </c>
      <c r="D644" s="5"/>
      <c r="E644" s="9" t="s">
        <v>20</v>
      </c>
      <c r="F644" s="9"/>
      <c r="G644" s="5" t="s">
        <v>1242</v>
      </c>
      <c r="H644" s="5" t="s">
        <v>1330</v>
      </c>
      <c r="I644" s="6">
        <v>40</v>
      </c>
      <c r="J644" s="6"/>
      <c r="K644" s="6">
        <f t="shared" si="60"/>
        <v>0</v>
      </c>
      <c r="L644" s="8">
        <f t="shared" ref="L644:L649" si="62">K644</f>
        <v>0</v>
      </c>
      <c r="M644" s="9" t="s">
        <v>1331</v>
      </c>
      <c r="N644" s="144"/>
      <c r="O644" s="144"/>
      <c r="P644" s="113"/>
      <c r="Q644" s="113"/>
      <c r="R644" s="144"/>
      <c r="S644" s="144"/>
    </row>
    <row r="645" spans="1:19" s="112" customFormat="1" ht="123" customHeight="1" x14ac:dyDescent="0.25">
      <c r="A645" s="2">
        <f>IF(I645="","",COUNTA($I$11:I645))-34</f>
        <v>523</v>
      </c>
      <c r="B645" s="2" t="str">
        <f t="shared" si="61"/>
        <v>523.BV17</v>
      </c>
      <c r="C645" s="2" t="str">
        <f t="shared" si="51"/>
        <v>523.BV17</v>
      </c>
      <c r="D645" s="5"/>
      <c r="E645" s="9" t="s">
        <v>1332</v>
      </c>
      <c r="F645" s="9"/>
      <c r="G645" s="5" t="s">
        <v>122</v>
      </c>
      <c r="H645" s="5" t="s">
        <v>1333</v>
      </c>
      <c r="I645" s="6">
        <v>200</v>
      </c>
      <c r="J645" s="6"/>
      <c r="K645" s="6">
        <f t="shared" si="60"/>
        <v>0</v>
      </c>
      <c r="L645" s="8">
        <f t="shared" si="62"/>
        <v>0</v>
      </c>
      <c r="M645" s="14" t="s">
        <v>1334</v>
      </c>
      <c r="N645" s="144"/>
      <c r="O645" s="144"/>
      <c r="P645" s="113"/>
      <c r="Q645" s="113"/>
      <c r="R645" s="144"/>
      <c r="S645" s="144"/>
    </row>
    <row r="646" spans="1:19" s="112" customFormat="1" ht="123" customHeight="1" x14ac:dyDescent="0.25">
      <c r="A646" s="2">
        <f>IF(I646="","",COUNTA($I$11:I646))-34</f>
        <v>524</v>
      </c>
      <c r="B646" s="2" t="str">
        <f t="shared" si="61"/>
        <v>524.BV17</v>
      </c>
      <c r="C646" s="2" t="str">
        <f t="shared" si="51"/>
        <v>524.BV17</v>
      </c>
      <c r="D646" s="5"/>
      <c r="E646" s="9" t="s">
        <v>1335</v>
      </c>
      <c r="F646" s="9"/>
      <c r="G646" s="5" t="s">
        <v>122</v>
      </c>
      <c r="H646" s="5" t="s">
        <v>1336</v>
      </c>
      <c r="I646" s="6">
        <v>300</v>
      </c>
      <c r="J646" s="6"/>
      <c r="K646" s="6">
        <f t="shared" si="60"/>
        <v>0</v>
      </c>
      <c r="L646" s="8">
        <f t="shared" si="62"/>
        <v>0</v>
      </c>
      <c r="M646" s="14" t="s">
        <v>1337</v>
      </c>
      <c r="N646" s="144"/>
      <c r="O646" s="144"/>
      <c r="P646" s="113"/>
      <c r="Q646" s="113"/>
      <c r="R646" s="144"/>
      <c r="S646" s="144"/>
    </row>
    <row r="647" spans="1:19" s="112" customFormat="1" ht="22.5" customHeight="1" x14ac:dyDescent="0.25">
      <c r="A647" s="2"/>
      <c r="B647" s="2"/>
      <c r="C647" s="2"/>
      <c r="D647" s="17"/>
      <c r="E647" s="10" t="s">
        <v>1338</v>
      </c>
      <c r="F647" s="9"/>
      <c r="G647" s="17"/>
      <c r="H647" s="17"/>
      <c r="I647" s="51"/>
      <c r="J647" s="51"/>
      <c r="K647" s="6" t="str">
        <f t="shared" si="60"/>
        <v/>
      </c>
      <c r="L647" s="8" t="str">
        <f t="shared" si="62"/>
        <v/>
      </c>
      <c r="M647" s="88"/>
      <c r="N647" s="258"/>
      <c r="O647" s="258"/>
      <c r="P647" s="113"/>
      <c r="Q647" s="113"/>
      <c r="R647" s="102"/>
      <c r="S647" s="144"/>
    </row>
    <row r="648" spans="1:19" s="112" customFormat="1" ht="123" customHeight="1" x14ac:dyDescent="0.25">
      <c r="A648" s="2">
        <f>IF(I648="","",COUNTA($I$11:I648))-34</f>
        <v>525</v>
      </c>
      <c r="B648" s="2" t="str">
        <f t="shared" ref="B648:B653" si="63">IF(A648="","",CONCATENATE(A648,".BV17"))</f>
        <v>525.BV17</v>
      </c>
      <c r="C648" s="2" t="str">
        <f t="shared" ref="C648:C653" si="64">B648</f>
        <v>525.BV17</v>
      </c>
      <c r="D648" s="5"/>
      <c r="E648" s="9" t="s">
        <v>1339</v>
      </c>
      <c r="F648" s="9"/>
      <c r="G648" s="5" t="s">
        <v>363</v>
      </c>
      <c r="H648" s="5" t="s">
        <v>1340</v>
      </c>
      <c r="I648" s="6">
        <v>30</v>
      </c>
      <c r="J648" s="6"/>
      <c r="K648" s="6">
        <f t="shared" si="60"/>
        <v>0</v>
      </c>
      <c r="L648" s="8">
        <f t="shared" si="62"/>
        <v>0</v>
      </c>
      <c r="M648" s="14" t="s">
        <v>1341</v>
      </c>
      <c r="N648" s="258"/>
      <c r="O648" s="258"/>
      <c r="P648" s="113"/>
      <c r="Q648" s="113"/>
      <c r="R648" s="144"/>
      <c r="S648" s="144"/>
    </row>
    <row r="649" spans="1:19" s="112" customFormat="1" ht="123" customHeight="1" x14ac:dyDescent="0.25">
      <c r="A649" s="2">
        <f>IF(I649="","",COUNTA($I$11:I649))-34</f>
        <v>526</v>
      </c>
      <c r="B649" s="2" t="str">
        <f t="shared" si="63"/>
        <v>526.BV17</v>
      </c>
      <c r="C649" s="2" t="str">
        <f t="shared" si="64"/>
        <v>526.BV17</v>
      </c>
      <c r="D649" s="5"/>
      <c r="E649" s="9" t="s">
        <v>1342</v>
      </c>
      <c r="F649" s="9"/>
      <c r="G649" s="5" t="s">
        <v>363</v>
      </c>
      <c r="H649" s="5" t="s">
        <v>1340</v>
      </c>
      <c r="I649" s="6">
        <v>5</v>
      </c>
      <c r="J649" s="6"/>
      <c r="K649" s="6">
        <f t="shared" si="60"/>
        <v>0</v>
      </c>
      <c r="L649" s="8">
        <f t="shared" si="62"/>
        <v>0</v>
      </c>
      <c r="M649" s="14" t="s">
        <v>1343</v>
      </c>
      <c r="N649" s="102"/>
      <c r="O649" s="102"/>
      <c r="P649" s="107"/>
      <c r="Q649" s="113"/>
      <c r="R649" s="102"/>
      <c r="S649" s="144"/>
    </row>
    <row r="650" spans="1:19" s="112" customFormat="1" ht="123" customHeight="1" x14ac:dyDescent="0.25">
      <c r="A650" s="2">
        <f>IF(I650="","",COUNTA($I$11:I650))-34</f>
        <v>527</v>
      </c>
      <c r="B650" s="2" t="str">
        <f t="shared" si="63"/>
        <v>527.BV17</v>
      </c>
      <c r="C650" s="2" t="str">
        <f t="shared" si="64"/>
        <v>527.BV17</v>
      </c>
      <c r="D650" s="5"/>
      <c r="E650" s="9" t="s">
        <v>1344</v>
      </c>
      <c r="F650" s="10"/>
      <c r="G650" s="5" t="s">
        <v>60</v>
      </c>
      <c r="H650" s="5" t="s">
        <v>1057</v>
      </c>
      <c r="I650" s="6">
        <v>5</v>
      </c>
      <c r="J650" s="6"/>
      <c r="K650" s="6">
        <f t="shared" si="60"/>
        <v>0</v>
      </c>
      <c r="L650" s="8"/>
      <c r="M650" s="14" t="s">
        <v>1345</v>
      </c>
      <c r="N650" s="102"/>
      <c r="O650" s="102"/>
      <c r="P650" s="107"/>
      <c r="Q650" s="113"/>
      <c r="R650" s="102"/>
      <c r="S650" s="144"/>
    </row>
    <row r="651" spans="1:19" s="112" customFormat="1" ht="123" customHeight="1" x14ac:dyDescent="0.25">
      <c r="A651" s="2">
        <f>IF(I651="","",COUNTA($I$11:I651))-34</f>
        <v>528</v>
      </c>
      <c r="B651" s="2" t="str">
        <f t="shared" si="63"/>
        <v>528.BV17</v>
      </c>
      <c r="C651" s="2" t="str">
        <f t="shared" si="64"/>
        <v>528.BV17</v>
      </c>
      <c r="D651" s="5"/>
      <c r="E651" s="9" t="s">
        <v>1346</v>
      </c>
      <c r="F651" s="9"/>
      <c r="G651" s="5" t="s">
        <v>48</v>
      </c>
      <c r="H651" s="5" t="s">
        <v>1347</v>
      </c>
      <c r="I651" s="6">
        <v>6000</v>
      </c>
      <c r="J651" s="6"/>
      <c r="K651" s="6">
        <f t="shared" si="60"/>
        <v>0</v>
      </c>
      <c r="L651" s="8">
        <f t="shared" si="50"/>
        <v>0</v>
      </c>
      <c r="M651" s="14" t="s">
        <v>1348</v>
      </c>
      <c r="N651" s="102"/>
      <c r="O651" s="102"/>
      <c r="P651" s="107"/>
      <c r="Q651" s="113"/>
      <c r="R651" s="102"/>
      <c r="S651" s="144"/>
    </row>
    <row r="652" spans="1:19" s="112" customFormat="1" ht="123" customHeight="1" x14ac:dyDescent="0.25">
      <c r="A652" s="2">
        <f>IF(I652="","",COUNTA($I$11:I652))-34</f>
        <v>529</v>
      </c>
      <c r="B652" s="2" t="str">
        <f t="shared" si="63"/>
        <v>529.BV17</v>
      </c>
      <c r="C652" s="2" t="str">
        <f t="shared" si="64"/>
        <v>529.BV17</v>
      </c>
      <c r="D652" s="5"/>
      <c r="E652" s="9" t="s">
        <v>1349</v>
      </c>
      <c r="F652" s="9"/>
      <c r="G652" s="5" t="s">
        <v>1350</v>
      </c>
      <c r="H652" s="5" t="s">
        <v>1351</v>
      </c>
      <c r="I652" s="6">
        <v>3600</v>
      </c>
      <c r="J652" s="6"/>
      <c r="K652" s="6">
        <f t="shared" si="60"/>
        <v>0</v>
      </c>
      <c r="L652" s="8">
        <f t="shared" si="50"/>
        <v>0</v>
      </c>
      <c r="M652" s="14" t="s">
        <v>1352</v>
      </c>
      <c r="N652" s="144"/>
      <c r="O652" s="144"/>
      <c r="P652" s="113"/>
      <c r="Q652" s="113"/>
      <c r="R652" s="102"/>
      <c r="S652" s="144"/>
    </row>
    <row r="653" spans="1:19" s="112" customFormat="1" ht="123" customHeight="1" x14ac:dyDescent="0.25">
      <c r="A653" s="2">
        <f>IF(I653="","",COUNTA($I$11:I653))-34</f>
        <v>530</v>
      </c>
      <c r="B653" s="2" t="str">
        <f t="shared" si="63"/>
        <v>530.BV17</v>
      </c>
      <c r="C653" s="2" t="str">
        <f t="shared" si="64"/>
        <v>530.BV17</v>
      </c>
      <c r="D653" s="5"/>
      <c r="E653" s="9" t="s">
        <v>1353</v>
      </c>
      <c r="F653" s="9"/>
      <c r="G653" s="5" t="s">
        <v>1354</v>
      </c>
      <c r="H653" s="5" t="s">
        <v>1355</v>
      </c>
      <c r="I653" s="6">
        <v>1500</v>
      </c>
      <c r="J653" s="6"/>
      <c r="K653" s="6">
        <f t="shared" si="60"/>
        <v>0</v>
      </c>
      <c r="L653" s="8">
        <f t="shared" si="50"/>
        <v>0</v>
      </c>
      <c r="M653" s="14" t="s">
        <v>1356</v>
      </c>
      <c r="N653" s="144"/>
      <c r="O653" s="144"/>
      <c r="P653" s="113"/>
      <c r="Q653" s="113"/>
      <c r="R653" s="102"/>
      <c r="S653" s="144"/>
    </row>
    <row r="654" spans="1:19" s="112" customFormat="1" ht="29.25" customHeight="1" x14ac:dyDescent="0.25">
      <c r="A654" s="2"/>
      <c r="B654" s="2"/>
      <c r="C654" s="2"/>
      <c r="D654" s="5"/>
      <c r="E654" s="10" t="s">
        <v>1357</v>
      </c>
      <c r="F654" s="9"/>
      <c r="G654" s="5"/>
      <c r="H654" s="5"/>
      <c r="I654" s="6"/>
      <c r="J654" s="6"/>
      <c r="K654" s="6" t="str">
        <f t="shared" si="60"/>
        <v/>
      </c>
      <c r="L654" s="8" t="str">
        <f t="shared" ref="L654:L696" si="65">K654</f>
        <v/>
      </c>
      <c r="M654" s="14"/>
      <c r="N654" s="144"/>
      <c r="O654" s="144"/>
      <c r="P654" s="113"/>
      <c r="Q654" s="113"/>
      <c r="R654" s="102"/>
      <c r="S654" s="144"/>
    </row>
    <row r="655" spans="1:19" s="109" customFormat="1" ht="123" customHeight="1" x14ac:dyDescent="0.25">
      <c r="A655" s="2">
        <f>IF(I655="","",COUNTA($I$11:I655))-34</f>
        <v>531</v>
      </c>
      <c r="B655" s="2" t="s">
        <v>1358</v>
      </c>
      <c r="C655" s="2" t="str">
        <f t="shared" si="51"/>
        <v>60.BV17</v>
      </c>
      <c r="D655" s="11"/>
      <c r="E655" s="9" t="s">
        <v>1498</v>
      </c>
      <c r="F655" s="9"/>
      <c r="G655" s="5" t="s">
        <v>31</v>
      </c>
      <c r="H655" s="5" t="s">
        <v>382</v>
      </c>
      <c r="I655" s="6">
        <v>200</v>
      </c>
      <c r="J655" s="6"/>
      <c r="K655" s="6">
        <f t="shared" si="60"/>
        <v>0</v>
      </c>
      <c r="L655" s="8">
        <f t="shared" si="65"/>
        <v>0</v>
      </c>
      <c r="M655" s="58" t="s">
        <v>1499</v>
      </c>
      <c r="N655" s="113"/>
      <c r="O655" s="113"/>
      <c r="P655" s="113"/>
      <c r="Q655" s="113"/>
      <c r="R655" s="144"/>
      <c r="S655" s="113"/>
    </row>
    <row r="656" spans="1:19" s="109" customFormat="1" ht="123" customHeight="1" x14ac:dyDescent="0.25">
      <c r="A656" s="2">
        <f>IF(I656="","",COUNTA($I$11:I656))-34</f>
        <v>532</v>
      </c>
      <c r="B656" s="2" t="str">
        <f t="shared" si="61"/>
        <v>532.BV17</v>
      </c>
      <c r="C656" s="2" t="str">
        <f t="shared" si="51"/>
        <v>532.BV17</v>
      </c>
      <c r="D656" s="11"/>
      <c r="E656" s="9" t="s">
        <v>1359</v>
      </c>
      <c r="F656" s="9"/>
      <c r="G656" s="5" t="s">
        <v>41</v>
      </c>
      <c r="H656" s="5" t="s">
        <v>1360</v>
      </c>
      <c r="I656" s="6">
        <v>50</v>
      </c>
      <c r="J656" s="6"/>
      <c r="K656" s="6">
        <f t="shared" si="60"/>
        <v>0</v>
      </c>
      <c r="L656" s="8">
        <f t="shared" si="65"/>
        <v>0</v>
      </c>
      <c r="M656" s="14" t="s">
        <v>1361</v>
      </c>
      <c r="N656" s="113"/>
      <c r="O656" s="113"/>
      <c r="P656" s="113"/>
      <c r="Q656" s="113"/>
      <c r="R656" s="144"/>
      <c r="S656" s="113"/>
    </row>
    <row r="657" spans="1:19" s="109" customFormat="1" ht="123" customHeight="1" x14ac:dyDescent="0.25">
      <c r="A657" s="2">
        <f>IF(I657="","",COUNTA($I$11:I657))-34</f>
        <v>533</v>
      </c>
      <c r="B657" s="2" t="s">
        <v>1362</v>
      </c>
      <c r="C657" s="2" t="str">
        <f t="shared" si="51"/>
        <v>62.BV17</v>
      </c>
      <c r="D657" s="11"/>
      <c r="E657" s="9" t="s">
        <v>1363</v>
      </c>
      <c r="F657" s="9"/>
      <c r="G657" s="5" t="s">
        <v>41</v>
      </c>
      <c r="H657" s="5" t="s">
        <v>1364</v>
      </c>
      <c r="I657" s="6">
        <v>300</v>
      </c>
      <c r="J657" s="6"/>
      <c r="K657" s="6">
        <f t="shared" si="60"/>
        <v>0</v>
      </c>
      <c r="L657" s="8">
        <f t="shared" si="65"/>
        <v>0</v>
      </c>
      <c r="M657" s="52" t="s">
        <v>1365</v>
      </c>
      <c r="N657" s="113"/>
      <c r="O657" s="113"/>
      <c r="P657" s="113"/>
      <c r="Q657" s="113"/>
      <c r="R657" s="144"/>
      <c r="S657" s="113"/>
    </row>
    <row r="658" spans="1:19" s="109" customFormat="1" ht="123" customHeight="1" x14ac:dyDescent="0.25">
      <c r="A658" s="2">
        <f>IF(I658="","",COUNTA($I$11:I658))-34</f>
        <v>534</v>
      </c>
      <c r="B658" s="2" t="str">
        <f t="shared" si="61"/>
        <v>534.BV17</v>
      </c>
      <c r="C658" s="2" t="str">
        <f t="shared" ref="C658:C696" si="66">B658</f>
        <v>534.BV17</v>
      </c>
      <c r="D658" s="11"/>
      <c r="E658" s="9" t="s">
        <v>1366</v>
      </c>
      <c r="F658" s="9"/>
      <c r="G658" s="5" t="s">
        <v>41</v>
      </c>
      <c r="H658" s="5" t="s">
        <v>1367</v>
      </c>
      <c r="I658" s="6">
        <v>24</v>
      </c>
      <c r="J658" s="6"/>
      <c r="K658" s="6">
        <f t="shared" si="60"/>
        <v>0</v>
      </c>
      <c r="L658" s="8">
        <f t="shared" si="65"/>
        <v>0</v>
      </c>
      <c r="M658" s="14" t="s">
        <v>1368</v>
      </c>
      <c r="N658" s="113"/>
      <c r="O658" s="113"/>
      <c r="P658" s="113"/>
      <c r="Q658" s="113"/>
      <c r="R658" s="144"/>
      <c r="S658" s="113"/>
    </row>
    <row r="659" spans="1:19" s="119" customFormat="1" ht="123" customHeight="1" x14ac:dyDescent="0.25">
      <c r="A659" s="2">
        <f>IF(I659="","",COUNTA($I$11:I659))-34</f>
        <v>535</v>
      </c>
      <c r="B659" s="2" t="s">
        <v>1369</v>
      </c>
      <c r="C659" s="2" t="str">
        <f t="shared" si="66"/>
        <v>64.BV17</v>
      </c>
      <c r="D659" s="11"/>
      <c r="E659" s="9" t="s">
        <v>1370</v>
      </c>
      <c r="F659" s="9"/>
      <c r="G659" s="5" t="s">
        <v>72</v>
      </c>
      <c r="H659" s="5" t="s">
        <v>1371</v>
      </c>
      <c r="I659" s="6">
        <v>200</v>
      </c>
      <c r="J659" s="6"/>
      <c r="K659" s="6">
        <f t="shared" si="60"/>
        <v>0</v>
      </c>
      <c r="L659" s="8">
        <f t="shared" si="65"/>
        <v>0</v>
      </c>
      <c r="M659" s="52" t="s">
        <v>1372</v>
      </c>
      <c r="N659" s="102"/>
      <c r="O659" s="102"/>
      <c r="P659" s="107"/>
      <c r="Q659" s="113"/>
      <c r="R659" s="139"/>
      <c r="S659" s="144"/>
    </row>
    <row r="660" spans="1:19" s="109" customFormat="1" ht="123" customHeight="1" x14ac:dyDescent="0.25">
      <c r="A660" s="2">
        <f>IF(I660="","",COUNTA($I$11:I660))-34</f>
        <v>536</v>
      </c>
      <c r="B660" s="2" t="str">
        <f t="shared" si="61"/>
        <v>536.BV17</v>
      </c>
      <c r="C660" s="2" t="str">
        <f t="shared" si="66"/>
        <v>536.BV17</v>
      </c>
      <c r="D660" s="11"/>
      <c r="E660" s="9" t="s">
        <v>1373</v>
      </c>
      <c r="F660" s="9"/>
      <c r="G660" s="5" t="s">
        <v>72</v>
      </c>
      <c r="H660" s="5" t="s">
        <v>1364</v>
      </c>
      <c r="I660" s="6">
        <v>8</v>
      </c>
      <c r="J660" s="6"/>
      <c r="K660" s="6">
        <f t="shared" si="60"/>
        <v>0</v>
      </c>
      <c r="L660" s="8">
        <f t="shared" si="65"/>
        <v>0</v>
      </c>
      <c r="M660" s="14" t="s">
        <v>1374</v>
      </c>
      <c r="N660" s="102"/>
      <c r="O660" s="102"/>
      <c r="P660" s="107"/>
      <c r="Q660" s="113"/>
      <c r="R660" s="139"/>
      <c r="S660" s="144"/>
    </row>
    <row r="661" spans="1:19" s="109" customFormat="1" ht="123" customHeight="1" x14ac:dyDescent="0.25">
      <c r="A661" s="2">
        <f>IF(I661="","",COUNTA($I$11:I661))-34</f>
        <v>537</v>
      </c>
      <c r="B661" s="2" t="str">
        <f t="shared" si="61"/>
        <v>537.BV17</v>
      </c>
      <c r="C661" s="2" t="str">
        <f t="shared" si="66"/>
        <v>537.BV17</v>
      </c>
      <c r="D661" s="11"/>
      <c r="E661" s="9" t="s">
        <v>1375</v>
      </c>
      <c r="F661" s="9"/>
      <c r="G661" s="5" t="s">
        <v>72</v>
      </c>
      <c r="H661" s="5" t="s">
        <v>1376</v>
      </c>
      <c r="I661" s="6">
        <v>10</v>
      </c>
      <c r="J661" s="6"/>
      <c r="K661" s="6">
        <f t="shared" si="60"/>
        <v>0</v>
      </c>
      <c r="L661" s="8">
        <f t="shared" si="65"/>
        <v>0</v>
      </c>
      <c r="M661" s="14" t="s">
        <v>1377</v>
      </c>
      <c r="N661" s="102"/>
      <c r="O661" s="102"/>
      <c r="P661" s="107"/>
      <c r="Q661" s="107"/>
      <c r="R661" s="144"/>
      <c r="S661" s="144"/>
    </row>
    <row r="662" spans="1:19" s="108" customFormat="1" ht="123" customHeight="1" x14ac:dyDescent="0.25">
      <c r="A662" s="2">
        <f>IF(I662="","",COUNTA($I$11:I662))-34</f>
        <v>538</v>
      </c>
      <c r="B662" s="2" t="str">
        <f t="shared" si="61"/>
        <v>538.BV17</v>
      </c>
      <c r="C662" s="2" t="str">
        <f t="shared" si="66"/>
        <v>538.BV17</v>
      </c>
      <c r="D662" s="11"/>
      <c r="E662" s="9" t="s">
        <v>1378</v>
      </c>
      <c r="F662" s="9"/>
      <c r="G662" s="5" t="s">
        <v>72</v>
      </c>
      <c r="H662" s="5" t="s">
        <v>1364</v>
      </c>
      <c r="I662" s="6">
        <v>48</v>
      </c>
      <c r="J662" s="6"/>
      <c r="K662" s="6">
        <f t="shared" si="60"/>
        <v>0</v>
      </c>
      <c r="L662" s="8">
        <f t="shared" si="65"/>
        <v>0</v>
      </c>
      <c r="M662" s="14" t="s">
        <v>1379</v>
      </c>
      <c r="N662" s="102"/>
      <c r="O662" s="102"/>
      <c r="P662" s="107"/>
      <c r="Q662" s="113"/>
      <c r="R662" s="139"/>
      <c r="S662" s="144"/>
    </row>
    <row r="663" spans="1:19" s="108" customFormat="1" ht="123" customHeight="1" x14ac:dyDescent="0.25">
      <c r="A663" s="2">
        <f>IF(I663="","",COUNTA($I$11:I663))-34</f>
        <v>539</v>
      </c>
      <c r="B663" s="2" t="str">
        <f t="shared" si="61"/>
        <v>539.BV17</v>
      </c>
      <c r="C663" s="2" t="str">
        <f t="shared" si="66"/>
        <v>539.BV17</v>
      </c>
      <c r="D663" s="11"/>
      <c r="E663" s="9" t="s">
        <v>1380</v>
      </c>
      <c r="F663" s="9"/>
      <c r="G663" s="5" t="s">
        <v>72</v>
      </c>
      <c r="H663" s="5" t="s">
        <v>1376</v>
      </c>
      <c r="I663" s="6">
        <v>50</v>
      </c>
      <c r="J663" s="6"/>
      <c r="K663" s="6">
        <f t="shared" si="60"/>
        <v>0</v>
      </c>
      <c r="L663" s="8">
        <f t="shared" si="65"/>
        <v>0</v>
      </c>
      <c r="M663" s="14" t="s">
        <v>1381</v>
      </c>
      <c r="N663" s="102"/>
      <c r="O663" s="102"/>
      <c r="P663" s="107"/>
      <c r="Q663" s="107"/>
      <c r="R663" s="144"/>
      <c r="S663" s="144"/>
    </row>
    <row r="664" spans="1:19" s="109" customFormat="1" ht="123" customHeight="1" x14ac:dyDescent="0.25">
      <c r="A664" s="2">
        <f>IF(I664="","",COUNTA($I$11:I664))-34</f>
        <v>540</v>
      </c>
      <c r="B664" s="2" t="str">
        <f t="shared" si="61"/>
        <v>540.BV17</v>
      </c>
      <c r="C664" s="2" t="str">
        <f t="shared" si="66"/>
        <v>540.BV17</v>
      </c>
      <c r="D664" s="11"/>
      <c r="E664" s="9" t="s">
        <v>1382</v>
      </c>
      <c r="F664" s="9"/>
      <c r="G664" s="5" t="s">
        <v>72</v>
      </c>
      <c r="H664" s="5" t="s">
        <v>1383</v>
      </c>
      <c r="I664" s="6">
        <v>45</v>
      </c>
      <c r="J664" s="6"/>
      <c r="K664" s="6">
        <f t="shared" si="60"/>
        <v>0</v>
      </c>
      <c r="L664" s="8">
        <f t="shared" si="65"/>
        <v>0</v>
      </c>
      <c r="M664" s="14" t="s">
        <v>1384</v>
      </c>
      <c r="N664" s="102"/>
      <c r="O664" s="102"/>
      <c r="P664" s="107"/>
      <c r="Q664" s="113"/>
      <c r="R664" s="139"/>
      <c r="S664" s="144"/>
    </row>
    <row r="665" spans="1:19" s="109" customFormat="1" ht="123" customHeight="1" x14ac:dyDescent="0.25">
      <c r="A665" s="2">
        <f>IF(I665="","",COUNTA($I$11:I665))-34</f>
        <v>541</v>
      </c>
      <c r="B665" s="2" t="str">
        <f t="shared" si="61"/>
        <v>541.BV17</v>
      </c>
      <c r="C665" s="2" t="str">
        <f t="shared" si="66"/>
        <v>541.BV17</v>
      </c>
      <c r="D665" s="11"/>
      <c r="E665" s="9" t="s">
        <v>1385</v>
      </c>
      <c r="F665" s="9"/>
      <c r="G665" s="5" t="s">
        <v>72</v>
      </c>
      <c r="H665" s="5" t="s">
        <v>1360</v>
      </c>
      <c r="I665" s="6">
        <v>30</v>
      </c>
      <c r="J665" s="6"/>
      <c r="K665" s="6">
        <f t="shared" si="60"/>
        <v>0</v>
      </c>
      <c r="L665" s="8">
        <f t="shared" si="65"/>
        <v>0</v>
      </c>
      <c r="M665" s="14" t="s">
        <v>1386</v>
      </c>
      <c r="N665" s="102"/>
      <c r="O665" s="102"/>
      <c r="P665" s="107"/>
      <c r="Q665" s="113"/>
      <c r="R665" s="139"/>
      <c r="S665" s="144"/>
    </row>
    <row r="666" spans="1:19" s="109" customFormat="1" ht="123" customHeight="1" x14ac:dyDescent="0.25">
      <c r="A666" s="2">
        <f>IF(I666="","",COUNTA($I$11:I666))-34</f>
        <v>542</v>
      </c>
      <c r="B666" s="2" t="str">
        <f t="shared" si="61"/>
        <v>542.BV17</v>
      </c>
      <c r="C666" s="2" t="str">
        <f t="shared" si="66"/>
        <v>542.BV17</v>
      </c>
      <c r="D666" s="11"/>
      <c r="E666" s="9" t="s">
        <v>1387</v>
      </c>
      <c r="F666" s="9"/>
      <c r="G666" s="5" t="s">
        <v>41</v>
      </c>
      <c r="H666" s="5" t="s">
        <v>1376</v>
      </c>
      <c r="I666" s="6">
        <v>30</v>
      </c>
      <c r="J666" s="6"/>
      <c r="K666" s="6">
        <f t="shared" si="60"/>
        <v>0</v>
      </c>
      <c r="L666" s="8">
        <f t="shared" si="65"/>
        <v>0</v>
      </c>
      <c r="M666" s="14" t="s">
        <v>1388</v>
      </c>
      <c r="N666" s="102"/>
      <c r="O666" s="102"/>
      <c r="P666" s="107"/>
      <c r="Q666" s="113"/>
      <c r="R666" s="139"/>
      <c r="S666" s="144"/>
    </row>
    <row r="667" spans="1:19" s="109" customFormat="1" ht="123" customHeight="1" x14ac:dyDescent="0.25">
      <c r="A667" s="2">
        <f>IF(I667="","",COUNTA($I$11:I667))-34</f>
        <v>543</v>
      </c>
      <c r="B667" s="2" t="str">
        <f t="shared" si="61"/>
        <v>543.BV17</v>
      </c>
      <c r="C667" s="2" t="str">
        <f t="shared" si="66"/>
        <v>543.BV17</v>
      </c>
      <c r="D667" s="11"/>
      <c r="E667" s="9" t="s">
        <v>1389</v>
      </c>
      <c r="F667" s="9"/>
      <c r="G667" s="5" t="s">
        <v>41</v>
      </c>
      <c r="H667" s="5" t="s">
        <v>1364</v>
      </c>
      <c r="I667" s="6">
        <v>40</v>
      </c>
      <c r="J667" s="6"/>
      <c r="K667" s="6">
        <f t="shared" si="60"/>
        <v>0</v>
      </c>
      <c r="L667" s="8">
        <f t="shared" si="65"/>
        <v>0</v>
      </c>
      <c r="M667" s="14" t="s">
        <v>1390</v>
      </c>
      <c r="N667" s="102"/>
      <c r="O667" s="102"/>
      <c r="P667" s="107"/>
      <c r="Q667" s="107"/>
      <c r="R667" s="144"/>
      <c r="S667" s="144"/>
    </row>
    <row r="668" spans="1:19" s="109" customFormat="1" ht="123" customHeight="1" x14ac:dyDescent="0.25">
      <c r="A668" s="2">
        <f>IF(I668="","",COUNTA($I$11:I668))-34</f>
        <v>544</v>
      </c>
      <c r="B668" s="2" t="str">
        <f t="shared" si="61"/>
        <v>544.BV17</v>
      </c>
      <c r="C668" s="2" t="str">
        <f t="shared" si="66"/>
        <v>544.BV17</v>
      </c>
      <c r="D668" s="11"/>
      <c r="E668" s="9" t="s">
        <v>1391</v>
      </c>
      <c r="F668" s="9"/>
      <c r="G668" s="5" t="s">
        <v>41</v>
      </c>
      <c r="H668" s="5" t="s">
        <v>1392</v>
      </c>
      <c r="I668" s="6">
        <v>45</v>
      </c>
      <c r="J668" s="6"/>
      <c r="K668" s="6">
        <f t="shared" si="60"/>
        <v>0</v>
      </c>
      <c r="L668" s="8">
        <f t="shared" si="65"/>
        <v>0</v>
      </c>
      <c r="M668" s="14" t="s">
        <v>1393</v>
      </c>
      <c r="N668" s="102"/>
      <c r="O668" s="102"/>
      <c r="P668" s="107"/>
      <c r="Q668" s="107"/>
      <c r="R668" s="144"/>
      <c r="S668" s="144"/>
    </row>
    <row r="669" spans="1:19" s="109" customFormat="1" ht="123" customHeight="1" x14ac:dyDescent="0.25">
      <c r="A669" s="2">
        <f>IF(I669="","",COUNTA($I$11:I669))-34</f>
        <v>545</v>
      </c>
      <c r="B669" s="2" t="str">
        <f t="shared" si="61"/>
        <v>545.BV17</v>
      </c>
      <c r="C669" s="2" t="str">
        <f t="shared" si="66"/>
        <v>545.BV17</v>
      </c>
      <c r="D669" s="11"/>
      <c r="E669" s="9" t="s">
        <v>1394</v>
      </c>
      <c r="F669" s="9"/>
      <c r="G669" s="5" t="s">
        <v>41</v>
      </c>
      <c r="H669" s="5" t="s">
        <v>1392</v>
      </c>
      <c r="I669" s="6">
        <v>45</v>
      </c>
      <c r="J669" s="6"/>
      <c r="K669" s="6">
        <f t="shared" si="60"/>
        <v>0</v>
      </c>
      <c r="L669" s="8">
        <f t="shared" si="65"/>
        <v>0</v>
      </c>
      <c r="M669" s="14" t="s">
        <v>1395</v>
      </c>
      <c r="N669" s="102"/>
      <c r="O669" s="102"/>
      <c r="P669" s="107"/>
      <c r="Q669" s="113"/>
      <c r="R669" s="139"/>
      <c r="S669" s="144"/>
    </row>
    <row r="670" spans="1:19" s="109" customFormat="1" ht="123" customHeight="1" x14ac:dyDescent="0.25">
      <c r="A670" s="2">
        <f>IF(I670="","",COUNTA($I$11:I670))-34</f>
        <v>546</v>
      </c>
      <c r="B670" s="2" t="str">
        <f t="shared" si="61"/>
        <v>546.BV17</v>
      </c>
      <c r="C670" s="2" t="str">
        <f t="shared" si="66"/>
        <v>546.BV17</v>
      </c>
      <c r="D670" s="11"/>
      <c r="E670" s="9" t="s">
        <v>1396</v>
      </c>
      <c r="F670" s="9"/>
      <c r="G670" s="5" t="s">
        <v>41</v>
      </c>
      <c r="H670" s="5" t="s">
        <v>1367</v>
      </c>
      <c r="I670" s="6">
        <v>12</v>
      </c>
      <c r="J670" s="6"/>
      <c r="K670" s="6">
        <f t="shared" si="60"/>
        <v>0</v>
      </c>
      <c r="L670" s="8">
        <f t="shared" si="65"/>
        <v>0</v>
      </c>
      <c r="M670" s="14" t="s">
        <v>1397</v>
      </c>
      <c r="N670" s="102"/>
      <c r="O670" s="102"/>
      <c r="P670" s="107"/>
      <c r="Q670" s="107"/>
      <c r="R670" s="144"/>
      <c r="S670" s="144"/>
    </row>
    <row r="671" spans="1:19" s="109" customFormat="1" ht="123" customHeight="1" x14ac:dyDescent="0.25">
      <c r="A671" s="2">
        <f>IF(I671="","",COUNTA($I$11:I671))-34</f>
        <v>547</v>
      </c>
      <c r="B671" s="2" t="str">
        <f t="shared" si="61"/>
        <v>547.BV17</v>
      </c>
      <c r="C671" s="2" t="str">
        <f t="shared" si="66"/>
        <v>547.BV17</v>
      </c>
      <c r="D671" s="11"/>
      <c r="E671" s="9" t="s">
        <v>1398</v>
      </c>
      <c r="F671" s="4"/>
      <c r="G671" s="5" t="s">
        <v>181</v>
      </c>
      <c r="H671" s="5" t="s">
        <v>1399</v>
      </c>
      <c r="I671" s="6">
        <v>5</v>
      </c>
      <c r="J671" s="6"/>
      <c r="K671" s="6">
        <f t="shared" si="60"/>
        <v>0</v>
      </c>
      <c r="L671" s="8"/>
      <c r="M671" s="14" t="s">
        <v>1400</v>
      </c>
      <c r="N671" s="102"/>
      <c r="O671" s="102"/>
      <c r="P671" s="107"/>
      <c r="Q671" s="107"/>
      <c r="R671" s="144"/>
      <c r="S671" s="144"/>
    </row>
    <row r="672" spans="1:19" s="109" customFormat="1" ht="123" customHeight="1" x14ac:dyDescent="0.25">
      <c r="A672" s="2">
        <f>IF(I672="","",COUNTA($I$11:I672))-34</f>
        <v>548</v>
      </c>
      <c r="B672" s="2" t="str">
        <f t="shared" si="61"/>
        <v>548.BV17</v>
      </c>
      <c r="C672" s="2" t="str">
        <f t="shared" si="66"/>
        <v>548.BV17</v>
      </c>
      <c r="D672" s="11"/>
      <c r="E672" s="9" t="s">
        <v>1401</v>
      </c>
      <c r="F672" s="9"/>
      <c r="G672" s="5" t="s">
        <v>181</v>
      </c>
      <c r="H672" s="5" t="s">
        <v>1399</v>
      </c>
      <c r="I672" s="6">
        <v>5</v>
      </c>
      <c r="J672" s="6"/>
      <c r="K672" s="6">
        <f t="shared" si="60"/>
        <v>0</v>
      </c>
      <c r="L672" s="8">
        <f t="shared" si="65"/>
        <v>0</v>
      </c>
      <c r="M672" s="14" t="s">
        <v>1402</v>
      </c>
      <c r="N672" s="102"/>
      <c r="O672" s="102"/>
      <c r="P672" s="107"/>
      <c r="Q672" s="113"/>
      <c r="R672" s="139"/>
      <c r="S672" s="144"/>
    </row>
    <row r="673" spans="1:19" s="108" customFormat="1" ht="123" customHeight="1" x14ac:dyDescent="0.25">
      <c r="A673" s="2">
        <f>IF(I673="","",COUNTA($I$11:I673))-34</f>
        <v>549</v>
      </c>
      <c r="B673" s="2" t="str">
        <f t="shared" si="61"/>
        <v>549.BV17</v>
      </c>
      <c r="C673" s="2" t="str">
        <f t="shared" si="66"/>
        <v>549.BV17</v>
      </c>
      <c r="D673" s="11"/>
      <c r="E673" s="9" t="s">
        <v>1403</v>
      </c>
      <c r="F673" s="9"/>
      <c r="G673" s="5" t="s">
        <v>259</v>
      </c>
      <c r="H673" s="5" t="s">
        <v>1404</v>
      </c>
      <c r="I673" s="6">
        <v>150</v>
      </c>
      <c r="J673" s="6"/>
      <c r="K673" s="6">
        <f t="shared" si="60"/>
        <v>0</v>
      </c>
      <c r="L673" s="8">
        <f t="shared" si="65"/>
        <v>0</v>
      </c>
      <c r="M673" s="14" t="s">
        <v>1405</v>
      </c>
      <c r="N673" s="102"/>
      <c r="O673" s="102"/>
      <c r="P673" s="107"/>
      <c r="Q673" s="113"/>
      <c r="R673" s="144"/>
      <c r="S673" s="144"/>
    </row>
    <row r="674" spans="1:19" s="109" customFormat="1" ht="123" customHeight="1" x14ac:dyDescent="0.25">
      <c r="A674" s="2">
        <f>IF(I674="","",COUNTA($I$11:I674))-34</f>
        <v>550</v>
      </c>
      <c r="B674" s="2" t="str">
        <f t="shared" si="61"/>
        <v>550.BV17</v>
      </c>
      <c r="C674" s="2" t="str">
        <f t="shared" si="66"/>
        <v>550.BV17</v>
      </c>
      <c r="D674" s="11"/>
      <c r="E674" s="9" t="s">
        <v>1406</v>
      </c>
      <c r="F674" s="9"/>
      <c r="G674" s="5" t="s">
        <v>259</v>
      </c>
      <c r="H674" s="5" t="s">
        <v>1407</v>
      </c>
      <c r="I674" s="6">
        <v>50</v>
      </c>
      <c r="J674" s="6"/>
      <c r="K674" s="6">
        <f t="shared" si="60"/>
        <v>0</v>
      </c>
      <c r="L674" s="8">
        <f t="shared" si="65"/>
        <v>0</v>
      </c>
      <c r="M674" s="14" t="s">
        <v>1408</v>
      </c>
      <c r="N674" s="102"/>
      <c r="O674" s="102"/>
      <c r="P674" s="107"/>
      <c r="Q674" s="113"/>
      <c r="R674" s="144"/>
      <c r="S674" s="144"/>
    </row>
    <row r="675" spans="1:19" s="108" customFormat="1" ht="22.5" customHeight="1" x14ac:dyDescent="0.25">
      <c r="A675" s="2"/>
      <c r="B675" s="2"/>
      <c r="C675" s="2"/>
      <c r="D675" s="3"/>
      <c r="E675" s="4" t="s">
        <v>1409</v>
      </c>
      <c r="F675" s="9"/>
      <c r="G675" s="3"/>
      <c r="H675" s="3"/>
      <c r="I675" s="6"/>
      <c r="J675" s="6"/>
      <c r="K675" s="6" t="str">
        <f t="shared" si="60"/>
        <v/>
      </c>
      <c r="L675" s="8" t="str">
        <f t="shared" si="65"/>
        <v/>
      </c>
      <c r="M675" s="29"/>
      <c r="N675" s="144"/>
      <c r="O675" s="144"/>
      <c r="P675" s="113"/>
      <c r="Q675" s="113"/>
      <c r="R675" s="144"/>
      <c r="S675" s="144"/>
    </row>
    <row r="676" spans="1:19" s="108" customFormat="1" ht="123" customHeight="1" x14ac:dyDescent="0.25">
      <c r="A676" s="2">
        <f>IF(I676="","",COUNTA($I$11:I676))-34</f>
        <v>551</v>
      </c>
      <c r="B676" s="2" t="str">
        <f t="shared" ref="B676:B696" si="67">IF(A676="","",CONCATENATE(A676,".BV17"))</f>
        <v>551.BV17</v>
      </c>
      <c r="C676" s="2" t="str">
        <f t="shared" si="66"/>
        <v>551.BV17</v>
      </c>
      <c r="D676" s="2"/>
      <c r="E676" s="9" t="s">
        <v>1410</v>
      </c>
      <c r="F676" s="9"/>
      <c r="G676" s="5" t="s">
        <v>1411</v>
      </c>
      <c r="H676" s="5" t="s">
        <v>1412</v>
      </c>
      <c r="I676" s="6">
        <v>8</v>
      </c>
      <c r="J676" s="6"/>
      <c r="K676" s="6">
        <f t="shared" si="60"/>
        <v>0</v>
      </c>
      <c r="L676" s="8">
        <f t="shared" si="65"/>
        <v>0</v>
      </c>
      <c r="M676" s="9" t="s">
        <v>1413</v>
      </c>
      <c r="N676" s="102"/>
      <c r="O676" s="102"/>
      <c r="P676" s="107"/>
      <c r="Q676" s="107"/>
      <c r="R676" s="144"/>
      <c r="S676" s="144"/>
    </row>
    <row r="677" spans="1:19" s="109" customFormat="1" ht="123" customHeight="1" x14ac:dyDescent="0.25">
      <c r="A677" s="2">
        <f>IF(I677="","",COUNTA($I$11:I677))-34</f>
        <v>552</v>
      </c>
      <c r="B677" s="2" t="str">
        <f t="shared" si="67"/>
        <v>552.BV17</v>
      </c>
      <c r="C677" s="2" t="str">
        <f t="shared" si="66"/>
        <v>552.BV17</v>
      </c>
      <c r="D677" s="2"/>
      <c r="E677" s="9" t="s">
        <v>1414</v>
      </c>
      <c r="F677" s="9"/>
      <c r="G677" s="5" t="s">
        <v>1411</v>
      </c>
      <c r="H677" s="5" t="s">
        <v>1415</v>
      </c>
      <c r="I677" s="6">
        <v>1</v>
      </c>
      <c r="J677" s="6"/>
      <c r="K677" s="6">
        <f t="shared" si="60"/>
        <v>0</v>
      </c>
      <c r="L677" s="8">
        <f t="shared" si="65"/>
        <v>0</v>
      </c>
      <c r="M677" s="9" t="s">
        <v>1416</v>
      </c>
      <c r="N677" s="102"/>
      <c r="O677" s="102"/>
      <c r="P677" s="107"/>
      <c r="Q677" s="107"/>
      <c r="R677" s="144"/>
      <c r="S677" s="144"/>
    </row>
    <row r="678" spans="1:19" s="109" customFormat="1" ht="123" customHeight="1" x14ac:dyDescent="0.25">
      <c r="A678" s="2">
        <f>IF(I678="","",COUNTA($I$11:I678))-34</f>
        <v>553</v>
      </c>
      <c r="B678" s="2" t="str">
        <f t="shared" si="67"/>
        <v>553.BV17</v>
      </c>
      <c r="C678" s="2" t="str">
        <f t="shared" si="66"/>
        <v>553.BV17</v>
      </c>
      <c r="D678" s="2"/>
      <c r="E678" s="9" t="s">
        <v>1417</v>
      </c>
      <c r="F678" s="9"/>
      <c r="G678" s="5" t="s">
        <v>1411</v>
      </c>
      <c r="H678" s="5" t="s">
        <v>1418</v>
      </c>
      <c r="I678" s="6">
        <v>3</v>
      </c>
      <c r="J678" s="6"/>
      <c r="K678" s="6">
        <f t="shared" si="60"/>
        <v>0</v>
      </c>
      <c r="L678" s="8">
        <f t="shared" si="65"/>
        <v>0</v>
      </c>
      <c r="M678" s="9" t="s">
        <v>1419</v>
      </c>
      <c r="N678" s="102"/>
      <c r="O678" s="102"/>
      <c r="P678" s="107"/>
      <c r="Q678" s="107"/>
      <c r="R678" s="144"/>
      <c r="S678" s="144"/>
    </row>
    <row r="679" spans="1:19" s="108" customFormat="1" ht="123" customHeight="1" x14ac:dyDescent="0.25">
      <c r="A679" s="2">
        <f>IF(I679="","",COUNTA($I$11:I679))-34</f>
        <v>554</v>
      </c>
      <c r="B679" s="2" t="str">
        <f t="shared" si="67"/>
        <v>554.BV17</v>
      </c>
      <c r="C679" s="2" t="str">
        <f t="shared" si="66"/>
        <v>554.BV17</v>
      </c>
      <c r="D679" s="2"/>
      <c r="E679" s="9" t="s">
        <v>1420</v>
      </c>
      <c r="F679" s="9"/>
      <c r="G679" s="5" t="s">
        <v>1411</v>
      </c>
      <c r="H679" s="5" t="s">
        <v>385</v>
      </c>
      <c r="I679" s="6">
        <v>1</v>
      </c>
      <c r="J679" s="6"/>
      <c r="K679" s="6">
        <f t="shared" si="60"/>
        <v>0</v>
      </c>
      <c r="L679" s="8">
        <f t="shared" si="65"/>
        <v>0</v>
      </c>
      <c r="M679" s="9" t="s">
        <v>1421</v>
      </c>
      <c r="N679" s="102"/>
      <c r="O679" s="102"/>
      <c r="P679" s="107"/>
      <c r="Q679" s="107"/>
      <c r="R679" s="144"/>
      <c r="S679" s="144"/>
    </row>
    <row r="680" spans="1:19" s="109" customFormat="1" ht="123" customHeight="1" x14ac:dyDescent="0.25">
      <c r="A680" s="2">
        <f>IF(I680="","",COUNTA($I$11:I680))-34</f>
        <v>555</v>
      </c>
      <c r="B680" s="2" t="str">
        <f t="shared" si="67"/>
        <v>555.BV17</v>
      </c>
      <c r="C680" s="2" t="str">
        <f t="shared" si="66"/>
        <v>555.BV17</v>
      </c>
      <c r="D680" s="2"/>
      <c r="E680" s="9" t="s">
        <v>1422</v>
      </c>
      <c r="F680" s="9"/>
      <c r="G680" s="5" t="s">
        <v>1411</v>
      </c>
      <c r="H680" s="5" t="s">
        <v>385</v>
      </c>
      <c r="I680" s="6">
        <v>1</v>
      </c>
      <c r="J680" s="6"/>
      <c r="K680" s="6">
        <f t="shared" si="60"/>
        <v>0</v>
      </c>
      <c r="L680" s="8">
        <f t="shared" si="65"/>
        <v>0</v>
      </c>
      <c r="M680" s="9" t="s">
        <v>1423</v>
      </c>
      <c r="N680" s="144"/>
      <c r="O680" s="144"/>
      <c r="P680" s="113"/>
      <c r="Q680" s="113"/>
      <c r="R680" s="144"/>
      <c r="S680" s="144"/>
    </row>
    <row r="681" spans="1:19" s="109" customFormat="1" ht="123" customHeight="1" x14ac:dyDescent="0.25">
      <c r="A681" s="2">
        <f>IF(I681="","",COUNTA($I$11:I681))-34</f>
        <v>556</v>
      </c>
      <c r="B681" s="2" t="str">
        <f t="shared" si="67"/>
        <v>556.BV17</v>
      </c>
      <c r="C681" s="2" t="str">
        <f t="shared" si="66"/>
        <v>556.BV17</v>
      </c>
      <c r="D681" s="2"/>
      <c r="E681" s="9" t="s">
        <v>1424</v>
      </c>
      <c r="F681" s="9"/>
      <c r="G681" s="5" t="s">
        <v>1411</v>
      </c>
      <c r="H681" s="5" t="s">
        <v>385</v>
      </c>
      <c r="I681" s="6">
        <v>1</v>
      </c>
      <c r="J681" s="6"/>
      <c r="K681" s="6">
        <f t="shared" si="60"/>
        <v>0</v>
      </c>
      <c r="L681" s="8">
        <f t="shared" si="65"/>
        <v>0</v>
      </c>
      <c r="M681" s="9" t="s">
        <v>1425</v>
      </c>
      <c r="N681" s="255"/>
      <c r="O681" s="255"/>
      <c r="P681" s="259"/>
      <c r="Q681" s="259"/>
      <c r="R681" s="144"/>
      <c r="S681" s="144"/>
    </row>
    <row r="682" spans="1:19" s="109" customFormat="1" ht="123" customHeight="1" x14ac:dyDescent="0.25">
      <c r="A682" s="2">
        <f>IF(I682="","",COUNTA($I$11:I682))-34</f>
        <v>557</v>
      </c>
      <c r="B682" s="2" t="str">
        <f t="shared" si="67"/>
        <v>557.BV17</v>
      </c>
      <c r="C682" s="2" t="str">
        <f t="shared" si="66"/>
        <v>557.BV17</v>
      </c>
      <c r="D682" s="2"/>
      <c r="E682" s="9" t="s">
        <v>1426</v>
      </c>
      <c r="F682" s="9"/>
      <c r="G682" s="5" t="s">
        <v>1411</v>
      </c>
      <c r="H682" s="5" t="s">
        <v>385</v>
      </c>
      <c r="I682" s="6">
        <v>1</v>
      </c>
      <c r="J682" s="6"/>
      <c r="K682" s="6">
        <f t="shared" si="60"/>
        <v>0</v>
      </c>
      <c r="L682" s="8">
        <f t="shared" si="65"/>
        <v>0</v>
      </c>
      <c r="M682" s="9" t="s">
        <v>1427</v>
      </c>
      <c r="N682" s="113"/>
      <c r="O682" s="113"/>
      <c r="P682" s="113"/>
      <c r="Q682" s="113"/>
      <c r="R682" s="144"/>
      <c r="S682" s="113"/>
    </row>
    <row r="683" spans="1:19" s="109" customFormat="1" ht="123" customHeight="1" x14ac:dyDescent="0.25">
      <c r="A683" s="2">
        <f>IF(I683="","",COUNTA($I$11:I683))-34</f>
        <v>558</v>
      </c>
      <c r="B683" s="2" t="str">
        <f t="shared" si="67"/>
        <v>558.BV17</v>
      </c>
      <c r="C683" s="2" t="str">
        <f t="shared" si="66"/>
        <v>558.BV17</v>
      </c>
      <c r="D683" s="2"/>
      <c r="E683" s="9" t="s">
        <v>1428</v>
      </c>
      <c r="F683" s="12"/>
      <c r="G683" s="5" t="s">
        <v>1411</v>
      </c>
      <c r="H683" s="5" t="s">
        <v>385</v>
      </c>
      <c r="I683" s="6">
        <v>4</v>
      </c>
      <c r="J683" s="6"/>
      <c r="K683" s="6"/>
      <c r="L683" s="8"/>
      <c r="M683" s="9" t="s">
        <v>1429</v>
      </c>
      <c r="N683" s="113"/>
      <c r="O683" s="113"/>
      <c r="P683" s="113"/>
      <c r="Q683" s="113"/>
      <c r="R683" s="144"/>
      <c r="S683" s="113"/>
    </row>
    <row r="684" spans="1:19" s="109" customFormat="1" ht="123" customHeight="1" x14ac:dyDescent="0.25">
      <c r="A684" s="2">
        <f>IF(I684="","",COUNTA($I$11:I684))-34</f>
        <v>559</v>
      </c>
      <c r="B684" s="2" t="str">
        <f t="shared" si="67"/>
        <v>559.BV17</v>
      </c>
      <c r="C684" s="2" t="str">
        <f t="shared" si="66"/>
        <v>559.BV17</v>
      </c>
      <c r="D684" s="2"/>
      <c r="E684" s="9" t="s">
        <v>1430</v>
      </c>
      <c r="F684" s="260"/>
      <c r="G684" s="5" t="s">
        <v>1411</v>
      </c>
      <c r="H684" s="5" t="s">
        <v>1431</v>
      </c>
      <c r="I684" s="6">
        <v>1</v>
      </c>
      <c r="J684" s="6"/>
      <c r="K684" s="6">
        <f t="shared" si="60"/>
        <v>0</v>
      </c>
      <c r="L684" s="8">
        <f t="shared" si="65"/>
        <v>0</v>
      </c>
      <c r="M684" s="9" t="s">
        <v>1432</v>
      </c>
      <c r="N684" s="113"/>
      <c r="O684" s="113"/>
      <c r="P684" s="113"/>
      <c r="Q684" s="113"/>
      <c r="R684" s="144"/>
      <c r="S684" s="113"/>
    </row>
    <row r="685" spans="1:19" s="109" customFormat="1" ht="123" customHeight="1" x14ac:dyDescent="0.25">
      <c r="A685" s="2">
        <f>IF(I685="","",COUNTA($I$11:I685))-34</f>
        <v>560</v>
      </c>
      <c r="B685" s="2" t="str">
        <f t="shared" si="67"/>
        <v>560.BV17</v>
      </c>
      <c r="C685" s="2" t="str">
        <f t="shared" si="66"/>
        <v>560.BV17</v>
      </c>
      <c r="D685" s="2"/>
      <c r="E685" s="9" t="s">
        <v>1433</v>
      </c>
      <c r="F685" s="9"/>
      <c r="G685" s="5" t="s">
        <v>1411</v>
      </c>
      <c r="H685" s="5" t="s">
        <v>1434</v>
      </c>
      <c r="I685" s="6">
        <v>1</v>
      </c>
      <c r="J685" s="6"/>
      <c r="K685" s="6">
        <f t="shared" si="60"/>
        <v>0</v>
      </c>
      <c r="L685" s="8">
        <f t="shared" si="65"/>
        <v>0</v>
      </c>
      <c r="M685" s="9" t="s">
        <v>1435</v>
      </c>
      <c r="N685" s="113"/>
      <c r="O685" s="113"/>
      <c r="P685" s="113"/>
      <c r="Q685" s="113"/>
      <c r="R685" s="144"/>
      <c r="S685" s="113"/>
    </row>
    <row r="686" spans="1:19" s="109" customFormat="1" ht="123" customHeight="1" x14ac:dyDescent="0.25">
      <c r="A686" s="2">
        <f>IF(I686="","",COUNTA($I$11:I686))-34</f>
        <v>561</v>
      </c>
      <c r="B686" s="2" t="str">
        <f t="shared" si="67"/>
        <v>561.BV17</v>
      </c>
      <c r="C686" s="2" t="str">
        <f t="shared" si="66"/>
        <v>561.BV17</v>
      </c>
      <c r="D686" s="2"/>
      <c r="E686" s="9" t="s">
        <v>1436</v>
      </c>
      <c r="F686" s="143"/>
      <c r="G686" s="5" t="s">
        <v>1411</v>
      </c>
      <c r="H686" s="5" t="s">
        <v>1437</v>
      </c>
      <c r="I686" s="6">
        <v>3</v>
      </c>
      <c r="J686" s="6"/>
      <c r="K686" s="6">
        <f t="shared" si="60"/>
        <v>0</v>
      </c>
      <c r="L686" s="8">
        <f t="shared" si="65"/>
        <v>0</v>
      </c>
      <c r="M686" s="9" t="s">
        <v>1438</v>
      </c>
      <c r="N686" s="102"/>
      <c r="O686" s="102"/>
      <c r="P686" s="107"/>
      <c r="Q686" s="107"/>
      <c r="R686" s="124"/>
      <c r="S686" s="102"/>
    </row>
    <row r="687" spans="1:19" s="109" customFormat="1" ht="22.5" customHeight="1" x14ac:dyDescent="0.25">
      <c r="A687" s="2"/>
      <c r="B687" s="2"/>
      <c r="C687" s="2"/>
      <c r="D687" s="3"/>
      <c r="E687" s="12" t="s">
        <v>1439</v>
      </c>
      <c r="F687" s="9"/>
      <c r="G687" s="5"/>
      <c r="H687" s="5"/>
      <c r="I687" s="6"/>
      <c r="J687" s="6"/>
      <c r="K687" s="6" t="str">
        <f t="shared" si="60"/>
        <v/>
      </c>
      <c r="L687" s="8" t="str">
        <f t="shared" si="65"/>
        <v/>
      </c>
      <c r="M687" s="9"/>
      <c r="N687" s="113"/>
      <c r="O687" s="113"/>
      <c r="P687" s="113"/>
      <c r="Q687" s="113"/>
      <c r="R687" s="144"/>
      <c r="S687" s="113"/>
    </row>
    <row r="688" spans="1:19" s="109" customFormat="1" ht="123" customHeight="1" x14ac:dyDescent="0.25">
      <c r="A688" s="2">
        <f>IF(I688="","",COUNTA($I$11:I688))-34</f>
        <v>562</v>
      </c>
      <c r="B688" s="2" t="str">
        <f t="shared" ref="B688:B692" si="68">IF(A688="","",CONCATENATE(A688,".BV17"))</f>
        <v>562.BV17</v>
      </c>
      <c r="C688" s="2" t="str">
        <f t="shared" ref="C688:C692" si="69">B688</f>
        <v>562.BV17</v>
      </c>
      <c r="D688" s="89"/>
      <c r="E688" s="260" t="s">
        <v>1440</v>
      </c>
      <c r="F688" s="9"/>
      <c r="G688" s="261" t="s">
        <v>31</v>
      </c>
      <c r="H688" s="89" t="s">
        <v>199</v>
      </c>
      <c r="I688" s="90">
        <v>5</v>
      </c>
      <c r="J688" s="90"/>
      <c r="K688" s="6">
        <f t="shared" si="60"/>
        <v>0</v>
      </c>
      <c r="L688" s="8">
        <f t="shared" si="65"/>
        <v>0</v>
      </c>
      <c r="M688" s="262" t="s">
        <v>1441</v>
      </c>
      <c r="N688" s="113"/>
      <c r="O688" s="113"/>
      <c r="P688" s="113"/>
      <c r="Q688" s="113"/>
      <c r="R688" s="144"/>
      <c r="S688" s="113"/>
    </row>
    <row r="689" spans="1:19" s="109" customFormat="1" ht="123" customHeight="1" x14ac:dyDescent="0.25">
      <c r="A689" s="2">
        <f>IF(I689="","",COUNTA($I$11:I689))-34</f>
        <v>563</v>
      </c>
      <c r="B689" s="2" t="str">
        <f t="shared" si="68"/>
        <v>563.BV17</v>
      </c>
      <c r="C689" s="2" t="str">
        <f t="shared" si="69"/>
        <v>563.BV17</v>
      </c>
      <c r="D689" s="263"/>
      <c r="E689" s="9" t="s">
        <v>1442</v>
      </c>
      <c r="F689" s="9"/>
      <c r="G689" s="35" t="s">
        <v>31</v>
      </c>
      <c r="H689" s="5" t="s">
        <v>1214</v>
      </c>
      <c r="I689" s="18">
        <v>5</v>
      </c>
      <c r="J689" s="18"/>
      <c r="K689" s="6">
        <f t="shared" si="60"/>
        <v>0</v>
      </c>
      <c r="L689" s="8">
        <f t="shared" si="65"/>
        <v>0</v>
      </c>
      <c r="M689" s="9" t="s">
        <v>1443</v>
      </c>
      <c r="N689" s="102"/>
      <c r="O689" s="102"/>
      <c r="P689" s="102"/>
      <c r="Q689" s="102"/>
      <c r="R689" s="147"/>
      <c r="S689" s="147"/>
    </row>
    <row r="690" spans="1:19" s="109" customFormat="1" ht="123" customHeight="1" x14ac:dyDescent="0.25">
      <c r="A690" s="2">
        <f>IF(I690="","",COUNTA($I$11:I690))-34</f>
        <v>564</v>
      </c>
      <c r="B690" s="2" t="str">
        <f t="shared" si="68"/>
        <v>564.BV17</v>
      </c>
      <c r="C690" s="2" t="str">
        <f t="shared" si="69"/>
        <v>564.BV17</v>
      </c>
      <c r="D690" s="5"/>
      <c r="E690" s="143" t="s">
        <v>1444</v>
      </c>
      <c r="F690" s="9"/>
      <c r="G690" s="35" t="s">
        <v>41</v>
      </c>
      <c r="H690" s="5" t="s">
        <v>1445</v>
      </c>
      <c r="I690" s="18">
        <v>2</v>
      </c>
      <c r="J690" s="18"/>
      <c r="K690" s="6">
        <f t="shared" si="60"/>
        <v>0</v>
      </c>
      <c r="L690" s="8">
        <f t="shared" si="65"/>
        <v>0</v>
      </c>
      <c r="M690" s="14" t="s">
        <v>1446</v>
      </c>
      <c r="N690" s="102"/>
      <c r="O690" s="102"/>
      <c r="P690" s="113"/>
      <c r="Q690" s="144"/>
      <c r="R690" s="124"/>
      <c r="S690" s="102"/>
    </row>
    <row r="691" spans="1:19" s="109" customFormat="1" ht="123" customHeight="1" x14ac:dyDescent="0.25">
      <c r="A691" s="2">
        <f>IF(I691="","",COUNTA($I$11:I691))-34</f>
        <v>565</v>
      </c>
      <c r="B691" s="2" t="str">
        <f t="shared" si="68"/>
        <v>565.BV17</v>
      </c>
      <c r="C691" s="2" t="str">
        <f t="shared" si="69"/>
        <v>565.BV17</v>
      </c>
      <c r="D691" s="5"/>
      <c r="E691" s="9" t="s">
        <v>1447</v>
      </c>
      <c r="F691" s="9"/>
      <c r="G691" s="35" t="s">
        <v>41</v>
      </c>
      <c r="H691" s="5" t="s">
        <v>295</v>
      </c>
      <c r="I691" s="18">
        <v>5</v>
      </c>
      <c r="J691" s="18"/>
      <c r="K691" s="6">
        <f t="shared" si="60"/>
        <v>0</v>
      </c>
      <c r="L691" s="8">
        <f t="shared" si="65"/>
        <v>0</v>
      </c>
      <c r="M691" s="9" t="s">
        <v>1448</v>
      </c>
      <c r="N691" s="140"/>
      <c r="O691" s="140"/>
      <c r="P691" s="102"/>
      <c r="Q691" s="102"/>
      <c r="R691" s="147"/>
      <c r="S691" s="147"/>
    </row>
    <row r="692" spans="1:19" s="109" customFormat="1" ht="123" customHeight="1" x14ac:dyDescent="0.25">
      <c r="A692" s="2">
        <f>IF(I692="","",COUNTA($I$11:I692))-34</f>
        <v>566</v>
      </c>
      <c r="B692" s="2" t="str">
        <f t="shared" si="68"/>
        <v>566.BV17</v>
      </c>
      <c r="C692" s="2" t="str">
        <f t="shared" si="69"/>
        <v>566.BV17</v>
      </c>
      <c r="D692" s="5"/>
      <c r="E692" s="9" t="s">
        <v>1449</v>
      </c>
      <c r="F692" s="9"/>
      <c r="G692" s="35" t="s">
        <v>41</v>
      </c>
      <c r="H692" s="5" t="s">
        <v>1450</v>
      </c>
      <c r="I692" s="18">
        <v>6</v>
      </c>
      <c r="J692" s="18"/>
      <c r="K692" s="6"/>
      <c r="L692" s="8"/>
      <c r="M692" s="9" t="s">
        <v>1451</v>
      </c>
      <c r="N692" s="140"/>
      <c r="O692" s="140"/>
      <c r="P692" s="102"/>
      <c r="Q692" s="102"/>
      <c r="R692" s="147"/>
      <c r="S692" s="147"/>
    </row>
    <row r="693" spans="1:19" s="109" customFormat="1" ht="123" customHeight="1" x14ac:dyDescent="0.25">
      <c r="A693" s="2">
        <f>IF(I693="","",COUNTA($I$11:I693))-34</f>
        <v>567</v>
      </c>
      <c r="B693" s="2" t="str">
        <f t="shared" si="67"/>
        <v>567.BV17</v>
      </c>
      <c r="C693" s="2" t="str">
        <f t="shared" si="66"/>
        <v>567.BV17</v>
      </c>
      <c r="D693" s="3"/>
      <c r="E693" s="9" t="s">
        <v>1452</v>
      </c>
      <c r="F693" s="9"/>
      <c r="G693" s="5" t="s">
        <v>41</v>
      </c>
      <c r="H693" s="16" t="s">
        <v>1453</v>
      </c>
      <c r="I693" s="6">
        <v>10</v>
      </c>
      <c r="J693" s="6"/>
      <c r="K693" s="6"/>
      <c r="L693" s="8"/>
      <c r="M693" s="9" t="s">
        <v>1454</v>
      </c>
      <c r="N693" s="140"/>
      <c r="O693" s="140"/>
      <c r="P693" s="102"/>
      <c r="Q693" s="102"/>
      <c r="R693" s="147"/>
      <c r="S693" s="147"/>
    </row>
    <row r="694" spans="1:19" s="109" customFormat="1" ht="123" customHeight="1" x14ac:dyDescent="0.25">
      <c r="A694" s="2">
        <f>IF(I694="","",COUNTA($I$11:I694))-34</f>
        <v>568</v>
      </c>
      <c r="B694" s="2" t="str">
        <f t="shared" si="67"/>
        <v>568.BV17</v>
      </c>
      <c r="C694" s="2" t="str">
        <f t="shared" si="66"/>
        <v>568.BV17</v>
      </c>
      <c r="D694" s="5"/>
      <c r="E694" s="9" t="s">
        <v>1455</v>
      </c>
      <c r="F694" s="9"/>
      <c r="G694" s="5" t="s">
        <v>1411</v>
      </c>
      <c r="H694" s="5" t="s">
        <v>1456</v>
      </c>
      <c r="I694" s="6">
        <v>10</v>
      </c>
      <c r="J694" s="6"/>
      <c r="K694" s="6"/>
      <c r="L694" s="8"/>
      <c r="M694" s="9" t="s">
        <v>1457</v>
      </c>
      <c r="N694" s="140"/>
      <c r="O694" s="140"/>
      <c r="P694" s="102"/>
      <c r="Q694" s="102"/>
      <c r="R694" s="147"/>
      <c r="S694" s="147"/>
    </row>
    <row r="695" spans="1:19" s="109" customFormat="1" ht="123" customHeight="1" x14ac:dyDescent="0.25">
      <c r="A695" s="2">
        <f>IF(I695="","",COUNTA($I$11:I695))-34</f>
        <v>569</v>
      </c>
      <c r="B695" s="2" t="str">
        <f t="shared" si="67"/>
        <v>569.BV17</v>
      </c>
      <c r="C695" s="2" t="str">
        <f t="shared" si="66"/>
        <v>569.BV17</v>
      </c>
      <c r="D695" s="5"/>
      <c r="E695" s="9" t="s">
        <v>1458</v>
      </c>
      <c r="F695" s="9"/>
      <c r="G695" s="5" t="s">
        <v>31</v>
      </c>
      <c r="H695" s="5" t="s">
        <v>1459</v>
      </c>
      <c r="I695" s="6">
        <v>24</v>
      </c>
      <c r="J695" s="6"/>
      <c r="K695" s="6"/>
      <c r="L695" s="8"/>
      <c r="M695" s="9" t="s">
        <v>1460</v>
      </c>
      <c r="N695" s="140"/>
      <c r="O695" s="140"/>
      <c r="P695" s="102"/>
      <c r="Q695" s="102"/>
      <c r="R695" s="147"/>
      <c r="S695" s="147"/>
    </row>
    <row r="696" spans="1:19" s="109" customFormat="1" ht="123" customHeight="1" x14ac:dyDescent="0.25">
      <c r="A696" s="2">
        <f>IF(I696="","",COUNTA($I$11:I696))-34</f>
        <v>570</v>
      </c>
      <c r="B696" s="2" t="str">
        <f t="shared" si="67"/>
        <v>570.BV17</v>
      </c>
      <c r="C696" s="2" t="str">
        <f t="shared" si="66"/>
        <v>570.BV17</v>
      </c>
      <c r="D696" s="5"/>
      <c r="E696" s="137" t="s">
        <v>1461</v>
      </c>
      <c r="F696" s="137"/>
      <c r="G696" s="35" t="s">
        <v>31</v>
      </c>
      <c r="H696" s="5" t="s">
        <v>1462</v>
      </c>
      <c r="I696" s="18">
        <v>5</v>
      </c>
      <c r="J696" s="18"/>
      <c r="K696" s="6">
        <f t="shared" si="60"/>
        <v>0</v>
      </c>
      <c r="L696" s="8">
        <f t="shared" si="65"/>
        <v>0</v>
      </c>
      <c r="M696" s="264" t="s">
        <v>1463</v>
      </c>
      <c r="N696" s="113"/>
      <c r="O696" s="113"/>
      <c r="P696" s="113"/>
      <c r="Q696" s="113"/>
      <c r="R696" s="144"/>
      <c r="S696" s="113"/>
    </row>
    <row r="698" spans="1:19" s="93" customFormat="1" ht="15.75" x14ac:dyDescent="0.25">
      <c r="A698" s="91" t="s">
        <v>24</v>
      </c>
      <c r="B698" s="265"/>
      <c r="C698" s="266"/>
      <c r="D698" s="94"/>
      <c r="E698" s="94"/>
      <c r="G698" s="96"/>
      <c r="H698" s="96"/>
      <c r="I698" s="95"/>
      <c r="J698" s="97"/>
      <c r="K698" s="97"/>
      <c r="L698" s="97"/>
      <c r="M698" s="94"/>
      <c r="N698" s="94"/>
      <c r="O698" s="94"/>
      <c r="R698" s="94"/>
      <c r="S698" s="94"/>
    </row>
    <row r="699" spans="1:19" s="93" customFormat="1" ht="15.75" x14ac:dyDescent="0.25">
      <c r="A699" s="92" t="s">
        <v>25</v>
      </c>
      <c r="B699" s="265"/>
      <c r="C699" s="266"/>
      <c r="D699" s="94"/>
      <c r="E699" s="94"/>
      <c r="G699" s="96"/>
      <c r="H699" s="96"/>
      <c r="I699" s="95"/>
      <c r="J699" s="97"/>
      <c r="K699" s="97"/>
      <c r="L699" s="97"/>
      <c r="M699" s="94"/>
      <c r="N699" s="94"/>
      <c r="O699" s="94"/>
      <c r="R699" s="94"/>
      <c r="S699" s="94"/>
    </row>
    <row r="700" spans="1:19" s="93" customFormat="1" ht="15.75" x14ac:dyDescent="0.25">
      <c r="A700" s="92" t="s">
        <v>26</v>
      </c>
      <c r="B700" s="265"/>
      <c r="C700" s="266"/>
      <c r="D700" s="94"/>
      <c r="E700" s="94"/>
      <c r="G700" s="96"/>
      <c r="H700" s="96"/>
      <c r="I700" s="95"/>
      <c r="J700" s="97"/>
      <c r="K700" s="97"/>
      <c r="L700" s="97"/>
      <c r="M700" s="94"/>
      <c r="N700" s="94"/>
      <c r="O700" s="94"/>
      <c r="R700" s="94"/>
      <c r="S700" s="94"/>
    </row>
    <row r="701" spans="1:19" s="93" customFormat="1" ht="15.75" x14ac:dyDescent="0.25">
      <c r="A701" s="92" t="s">
        <v>1466</v>
      </c>
      <c r="B701" s="265"/>
      <c r="C701" s="266"/>
      <c r="D701" s="94"/>
      <c r="E701" s="94"/>
      <c r="G701" s="96"/>
      <c r="H701" s="96"/>
      <c r="I701" s="95"/>
      <c r="J701" s="97"/>
      <c r="K701" s="97"/>
      <c r="L701" s="97"/>
      <c r="M701" s="94"/>
      <c r="N701" s="94"/>
      <c r="O701" s="94"/>
      <c r="R701" s="94"/>
      <c r="S701" s="94"/>
    </row>
    <row r="702" spans="1:19" s="93" customFormat="1" ht="15.75" x14ac:dyDescent="0.25">
      <c r="A702" s="92" t="s">
        <v>27</v>
      </c>
      <c r="B702" s="265"/>
      <c r="C702" s="266"/>
      <c r="D702" s="94"/>
      <c r="E702" s="94"/>
      <c r="G702" s="96"/>
      <c r="H702" s="96"/>
      <c r="I702" s="95"/>
      <c r="J702" s="97"/>
      <c r="K702" s="97"/>
      <c r="L702" s="97"/>
      <c r="M702" s="94"/>
      <c r="N702" s="94"/>
      <c r="O702" s="94"/>
      <c r="R702" s="94"/>
      <c r="S702" s="94"/>
    </row>
    <row r="703" spans="1:19" s="93" customFormat="1" ht="15.75" x14ac:dyDescent="0.25">
      <c r="A703" s="92" t="s">
        <v>1483</v>
      </c>
      <c r="B703" s="265"/>
      <c r="C703" s="266"/>
      <c r="D703" s="94"/>
      <c r="E703" s="94"/>
      <c r="G703" s="96"/>
      <c r="H703" s="96"/>
      <c r="I703" s="95"/>
      <c r="J703" s="97"/>
      <c r="K703" s="97"/>
      <c r="L703" s="97"/>
      <c r="M703" s="94"/>
      <c r="N703" s="94"/>
      <c r="O703" s="94"/>
      <c r="R703" s="94"/>
      <c r="S703" s="94"/>
    </row>
    <row r="704" spans="1:19" s="93" customFormat="1" ht="15.75" x14ac:dyDescent="0.25">
      <c r="A704" s="96"/>
      <c r="B704" s="265"/>
      <c r="C704" s="266"/>
      <c r="D704" s="94"/>
      <c r="E704" s="94"/>
      <c r="G704" s="96"/>
      <c r="H704" s="96"/>
      <c r="I704" s="95"/>
      <c r="J704" s="97"/>
      <c r="K704" s="97"/>
      <c r="L704" s="97"/>
      <c r="M704" s="94"/>
      <c r="N704" s="94"/>
      <c r="O704" s="94"/>
      <c r="R704" s="94"/>
      <c r="S704" s="94"/>
    </row>
    <row r="705" spans="1:19" s="93" customFormat="1" ht="15.75" x14ac:dyDescent="0.25">
      <c r="A705" s="96"/>
      <c r="B705" s="265"/>
      <c r="C705" s="266"/>
      <c r="D705" s="94"/>
      <c r="E705" s="94"/>
      <c r="G705" s="96"/>
      <c r="H705" s="96"/>
      <c r="I705" s="95"/>
      <c r="J705" s="97"/>
      <c r="K705" s="97"/>
      <c r="L705" s="97"/>
      <c r="M705" s="94"/>
      <c r="N705" s="94"/>
      <c r="O705" s="94"/>
      <c r="R705" s="94"/>
      <c r="S705" s="94"/>
    </row>
    <row r="706" spans="1:19" s="93" customFormat="1" ht="15.75" x14ac:dyDescent="0.25">
      <c r="A706" s="96"/>
      <c r="B706" s="265"/>
      <c r="C706" s="266"/>
      <c r="D706" s="94"/>
      <c r="E706" s="94"/>
      <c r="G706" s="96"/>
      <c r="H706" s="96"/>
      <c r="I706" s="95"/>
      <c r="J706" s="97"/>
      <c r="K706" s="97"/>
      <c r="L706" s="97"/>
      <c r="M706" s="94"/>
      <c r="N706" s="94"/>
      <c r="O706" s="94"/>
      <c r="R706" s="94"/>
      <c r="S706" s="94"/>
    </row>
    <row r="707" spans="1:19" s="93" customFormat="1" ht="15.75" x14ac:dyDescent="0.25">
      <c r="A707" s="96"/>
      <c r="B707" s="265"/>
      <c r="C707" s="266"/>
      <c r="D707" s="94"/>
      <c r="E707" s="94"/>
      <c r="G707" s="96"/>
      <c r="H707" s="96"/>
      <c r="I707" s="95"/>
      <c r="J707" s="97"/>
      <c r="K707" s="97"/>
      <c r="L707" s="97"/>
      <c r="M707" s="94"/>
      <c r="N707" s="94"/>
      <c r="O707" s="94"/>
      <c r="R707" s="94"/>
      <c r="S707" s="94"/>
    </row>
    <row r="708" spans="1:19" s="93" customFormat="1" ht="15.75" x14ac:dyDescent="0.25">
      <c r="A708" s="96"/>
      <c r="B708" s="265"/>
      <c r="C708" s="266"/>
      <c r="D708" s="94"/>
      <c r="E708" s="94"/>
      <c r="G708" s="96"/>
      <c r="H708" s="96"/>
      <c r="I708" s="95"/>
      <c r="J708" s="97"/>
      <c r="K708" s="97"/>
      <c r="L708" s="97"/>
      <c r="M708" s="94"/>
      <c r="N708" s="94"/>
      <c r="O708" s="94"/>
      <c r="R708" s="94"/>
      <c r="S708" s="94"/>
    </row>
  </sheetData>
  <autoFilter ref="A13:S696"/>
  <conditionalFormatting sqref="M241">
    <cfRule type="expression" dxfId="5" priority="4" stopIfTrue="1">
      <formula>IF(#REF!="No Color",TRUE,FALSE)</formula>
    </cfRule>
    <cfRule type="expression" dxfId="4" priority="5" stopIfTrue="1">
      <formula>IF(#REF!="Red",TRUE,FALSE)</formula>
    </cfRule>
    <cfRule type="expression" dxfId="3" priority="6" stopIfTrue="1">
      <formula>IF(#REF!="Green",TRUE,FALSE)</formula>
    </cfRule>
  </conditionalFormatting>
  <conditionalFormatting sqref="M244:M248">
    <cfRule type="expression" dxfId="2" priority="1" stopIfTrue="1">
      <formula>IF(#REF!="No Color",TRUE,FALSE)</formula>
    </cfRule>
    <cfRule type="expression" dxfId="1" priority="2" stopIfTrue="1">
      <formula>IF(#REF!="Red",TRUE,FALSE)</formula>
    </cfRule>
    <cfRule type="expression" dxfId="0" priority="3" stopIfTrue="1">
      <formula>IF(#REF!="Green",TRUE,FALSE)</formula>
    </cfRule>
  </conditionalFormatting>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VTYT</vt:lpstr>
      <vt:lpstr>VTYT!Print_Titles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2023-08-24T02:21:20Z</cp:lastPrinted>
  <dcterms:created xsi:type="dcterms:W3CDTF">2023-06-02T08:43:25Z</dcterms:created>
  <dcterms:modified xsi:type="dcterms:W3CDTF">2023-08-24T02:21:35Z</dcterms:modified>
</cp:coreProperties>
</file>